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style41.xml" ContentType="application/vnd.ms-office.chartstyle+xml"/>
  <Override PartName="/xl/charts/colors41.xml" ContentType="application/vnd.ms-office.chartcolorstyle+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drawings/drawing5.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chart57.xml" ContentType="application/vnd.openxmlformats-officedocument.drawingml.chart+xml"/>
  <Override PartName="/xl/drawings/drawing6.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58.xml" ContentType="application/vnd.openxmlformats-officedocument.drawingml.chart+xml"/>
  <Override PartName="/xl/charts/style48.xml" ContentType="application/vnd.ms-office.chartstyle+xml"/>
  <Override PartName="/xl/charts/colors48.xml" ContentType="application/vnd.ms-office.chartcolorstyle+xml"/>
  <Override PartName="/xl/charts/chart59.xml" ContentType="application/vnd.openxmlformats-officedocument.drawingml.chart+xml"/>
  <Override PartName="/xl/charts/style49.xml" ContentType="application/vnd.ms-office.chartstyle+xml"/>
  <Override PartName="/xl/charts/colors49.xml" ContentType="application/vnd.ms-office.chartcolorstyle+xml"/>
  <Override PartName="/xl/charts/chart60.xml" ContentType="application/vnd.openxmlformats-officedocument.drawingml.chart+xml"/>
  <Override PartName="/xl/charts/style50.xml" ContentType="application/vnd.ms-office.chartstyle+xml"/>
  <Override PartName="/xl/charts/colors50.xml" ContentType="application/vnd.ms-office.chartcolorstyle+xml"/>
  <Override PartName="/xl/charts/chart61.xml" ContentType="application/vnd.openxmlformats-officedocument.drawingml.chart+xml"/>
  <Override PartName="/xl/charts/style51.xml" ContentType="application/vnd.ms-office.chartstyle+xml"/>
  <Override PartName="/xl/charts/colors51.xml" ContentType="application/vnd.ms-office.chartcolorstyle+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xml" ContentType="application/vnd.openxmlformats-officedocument.drawing+xml"/>
  <Override PartName="/xl/tables/table17.xml" ContentType="application/vnd.openxmlformats-officedocument.spreadsheetml.table+xml"/>
  <Override PartName="/xl/charts/chart65.xml" ContentType="application/vnd.openxmlformats-officedocument.drawingml.chart+xml"/>
  <Override PartName="/xl/charts/style53.xml" ContentType="application/vnd.ms-office.chartstyle+xml"/>
  <Override PartName="/xl/charts/colors53.xml" ContentType="application/vnd.ms-office.chartcolorstyle+xml"/>
  <Override PartName="/xl/charts/chart66.xml" ContentType="application/vnd.openxmlformats-officedocument.drawingml.chart+xml"/>
  <Override PartName="/xl/charts/style54.xml" ContentType="application/vnd.ms-office.chartstyle+xml"/>
  <Override PartName="/xl/charts/colors54.xml" ContentType="application/vnd.ms-office.chartcolorstyle+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style55.xml" ContentType="application/vnd.ms-office.chartstyle+xml"/>
  <Override PartName="/xl/charts/colors55.xml" ContentType="application/vnd.ms-office.chartcolorstyle+xml"/>
  <Override PartName="/xl/charts/chart70.xml" ContentType="application/vnd.openxmlformats-officedocument.drawingml.chart+xml"/>
  <Override PartName="/xl/charts/style56.xml" ContentType="application/vnd.ms-office.chartstyle+xml"/>
  <Override PartName="/xl/charts/colors56.xml" ContentType="application/vnd.ms-office.chartcolorstyle+xml"/>
  <Override PartName="/xl/charts/chart71.xml" ContentType="application/vnd.openxmlformats-officedocument.drawingml.chart+xml"/>
  <Override PartName="/xl/charts/style57.xml" ContentType="application/vnd.ms-office.chartstyle+xml"/>
  <Override PartName="/xl/charts/colors57.xml" ContentType="application/vnd.ms-office.chartcolorstyle+xml"/>
  <Override PartName="/xl/charts/chart72.xml" ContentType="application/vnd.openxmlformats-officedocument.drawingml.chart+xml"/>
  <Override PartName="/xl/charts/style58.xml" ContentType="application/vnd.ms-office.chartstyle+xml"/>
  <Override PartName="/xl/charts/colors58.xml" ContentType="application/vnd.ms-office.chartcolorstyle+xml"/>
  <Override PartName="/xl/charts/chart73.xml" ContentType="application/vnd.openxmlformats-officedocument.drawingml.chart+xml"/>
  <Override PartName="/xl/charts/style59.xml" ContentType="application/vnd.ms-office.chartstyle+xml"/>
  <Override PartName="/xl/charts/colors59.xml" ContentType="application/vnd.ms-office.chartcolorstyle+xml"/>
  <Override PartName="/xl/charts/chart74.xml" ContentType="application/vnd.openxmlformats-officedocument.drawingml.chart+xml"/>
  <Override PartName="/xl/charts/style60.xml" ContentType="application/vnd.ms-office.chartstyle+xml"/>
  <Override PartName="/xl/charts/colors60.xml" ContentType="application/vnd.ms-office.chartcolorstyle+xml"/>
  <Override PartName="/xl/charts/chart75.xml" ContentType="application/vnd.openxmlformats-officedocument.drawingml.chart+xml"/>
  <Override PartName="/xl/charts/style61.xml" ContentType="application/vnd.ms-office.chartstyle+xml"/>
  <Override PartName="/xl/charts/colors61.xml" ContentType="application/vnd.ms-office.chartcolorstyle+xml"/>
  <Override PartName="/xl/charts/chart76.xml" ContentType="application/vnd.openxmlformats-officedocument.drawingml.chart+xml"/>
  <Override PartName="/xl/charts/style62.xml" ContentType="application/vnd.ms-office.chartstyle+xml"/>
  <Override PartName="/xl/charts/colors62.xml" ContentType="application/vnd.ms-office.chartcolorstyle+xml"/>
  <Override PartName="/xl/charts/chart77.xml" ContentType="application/vnd.openxmlformats-officedocument.drawingml.chart+xml"/>
  <Override PartName="/xl/charts/style63.xml" ContentType="application/vnd.ms-office.chartstyle+xml"/>
  <Override PartName="/xl/charts/colors63.xml" ContentType="application/vnd.ms-office.chartcolorstyle+xml"/>
  <Override PartName="/xl/charts/chart78.xml" ContentType="application/vnd.openxmlformats-officedocument.drawingml.chart+xml"/>
  <Override PartName="/xl/charts/style64.xml" ContentType="application/vnd.ms-office.chartstyle+xml"/>
  <Override PartName="/xl/charts/colors64.xml" ContentType="application/vnd.ms-office.chartcolorstyle+xml"/>
  <Override PartName="/xl/charts/chart79.xml" ContentType="application/vnd.openxmlformats-officedocument.drawingml.chart+xml"/>
  <Override PartName="/xl/charts/style65.xml" ContentType="application/vnd.ms-office.chartstyle+xml"/>
  <Override PartName="/xl/charts/colors65.xml" ContentType="application/vnd.ms-office.chartcolorstyle+xml"/>
  <Override PartName="/xl/charts/chart80.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8.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81.xml" ContentType="application/vnd.openxmlformats-officedocument.drawingml.chart+xml"/>
  <Override PartName="/xl/charts/style67.xml" ContentType="application/vnd.ms-office.chartstyle+xml"/>
  <Override PartName="/xl/charts/colors67.xml" ContentType="application/vnd.ms-office.chartcolorstyle+xml"/>
  <Override PartName="/xl/charts/chart82.xml" ContentType="application/vnd.openxmlformats-officedocument.drawingml.chart+xml"/>
  <Override PartName="/xl/charts/style68.xml" ContentType="application/vnd.ms-office.chartstyle+xml"/>
  <Override PartName="/xl/charts/colors68.xml" ContentType="application/vnd.ms-office.chartcolorstyle+xml"/>
  <Override PartName="/xl/charts/chart83.xml" ContentType="application/vnd.openxmlformats-officedocument.drawingml.chart+xml"/>
  <Override PartName="/xl/charts/chart84.xml" ContentType="application/vnd.openxmlformats-officedocument.drawingml.chart+xml"/>
  <Override PartName="/xl/charts/style69.xml" ContentType="application/vnd.ms-office.chartstyle+xml"/>
  <Override PartName="/xl/charts/colors69.xml" ContentType="application/vnd.ms-office.chartcolorstyle+xml"/>
  <Override PartName="/xl/tables/table20.xml" ContentType="application/vnd.openxmlformats-officedocument.spreadsheetml.table+xml"/>
  <Override PartName="/xl/drawings/drawing9.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charts/chart85.xml" ContentType="application/vnd.openxmlformats-officedocument.drawingml.chart+xml"/>
  <Override PartName="/xl/charts/style70.xml" ContentType="application/vnd.ms-office.chartstyle+xml"/>
  <Override PartName="/xl/charts/colors70.xml" ContentType="application/vnd.ms-office.chartcolorstyle+xml"/>
  <Override PartName="/xl/charts/chart86.xml" ContentType="application/vnd.openxmlformats-officedocument.drawingml.chart+xml"/>
  <Override PartName="/xl/charts/style71.xml" ContentType="application/vnd.ms-office.chartstyle+xml"/>
  <Override PartName="/xl/charts/colors71.xml" ContentType="application/vnd.ms-office.chartcolorstyle+xml"/>
  <Override PartName="/xl/charts/chart87.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73.xml" ContentType="application/vnd.ms-office.chartstyle+xml"/>
  <Override PartName="/xl/charts/colors73.xml" ContentType="application/vnd.ms-office.chartcolorstyle+xml"/>
  <Override PartName="/xl/charts/chart89.xml" ContentType="application/vnd.openxmlformats-officedocument.drawingml.chart+xml"/>
  <Override PartName="/xl/charts/style74.xml" ContentType="application/vnd.ms-office.chartstyle+xml"/>
  <Override PartName="/xl/charts/colors74.xml" ContentType="application/vnd.ms-office.chartcolorstyle+xml"/>
  <Override PartName="/xl/charts/chart90.xml" ContentType="application/vnd.openxmlformats-officedocument.drawingml.chart+xml"/>
  <Override PartName="/xl/charts/style75.xml" ContentType="application/vnd.ms-office.chartstyle+xml"/>
  <Override PartName="/xl/charts/colors75.xml" ContentType="application/vnd.ms-office.chartcolorstyle+xml"/>
  <Override PartName="/xl/charts/chart91.xml" ContentType="application/vnd.openxmlformats-officedocument.drawingml.chart+xml"/>
  <Override PartName="/xl/charts/style76.xml" ContentType="application/vnd.ms-office.chartstyle+xml"/>
  <Override PartName="/xl/charts/colors76.xml" ContentType="application/vnd.ms-office.chartcolorstyle+xml"/>
  <Override PartName="/xl/charts/chart92.xml" ContentType="application/vnd.openxmlformats-officedocument.drawingml.chart+xml"/>
  <Override PartName="/xl/charts/style77.xml" ContentType="application/vnd.ms-office.chartstyle+xml"/>
  <Override PartName="/xl/charts/colors77.xml" ContentType="application/vnd.ms-office.chartcolorstyle+xml"/>
  <Override PartName="/xl/charts/chart93.xml" ContentType="application/vnd.openxmlformats-officedocument.drawingml.chart+xml"/>
  <Override PartName="/xl/charts/style78.xml" ContentType="application/vnd.ms-office.chartstyle+xml"/>
  <Override PartName="/xl/charts/colors78.xml" ContentType="application/vnd.ms-office.chartcolorstyle+xml"/>
  <Override PartName="/xl/charts/chart94.xml" ContentType="application/vnd.openxmlformats-officedocument.drawingml.chart+xml"/>
  <Override PartName="/xl/charts/style79.xml" ContentType="application/vnd.ms-office.chartstyle+xml"/>
  <Override PartName="/xl/charts/colors79.xml" ContentType="application/vnd.ms-office.chartcolorstyle+xml"/>
  <Override PartName="/xl/charts/chart95.xml" ContentType="application/vnd.openxmlformats-officedocument.drawingml.chart+xml"/>
  <Override PartName="/xl/charts/style80.xml" ContentType="application/vnd.ms-office.chartstyle+xml"/>
  <Override PartName="/xl/charts/colors80.xml" ContentType="application/vnd.ms-office.chartcolorstyle+xml"/>
  <Override PartName="/xl/charts/chart96.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1.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charts/chart97.xml" ContentType="application/vnd.openxmlformats-officedocument.drawingml.chart+xml"/>
  <Override PartName="/xl/charts/style82.xml" ContentType="application/vnd.ms-office.chartstyle+xml"/>
  <Override PartName="/xl/charts/colors82.xml" ContentType="application/vnd.ms-office.chartcolorstyle+xml"/>
  <Override PartName="/xl/charts/chart98.xml" ContentType="application/vnd.openxmlformats-officedocument.drawingml.chart+xml"/>
  <Override PartName="/xl/charts/style83.xml" ContentType="application/vnd.ms-office.chartstyle+xml"/>
  <Override PartName="/xl/charts/colors83.xml" ContentType="application/vnd.ms-office.chartcolorstyle+xml"/>
  <Override PartName="/xl/charts/chart99.xml" ContentType="application/vnd.openxmlformats-officedocument.drawingml.chart+xml"/>
  <Override PartName="/xl/charts/style84.xml" ContentType="application/vnd.ms-office.chartstyle+xml"/>
  <Override PartName="/xl/charts/colors84.xml" ContentType="application/vnd.ms-office.chartcolorstyle+xml"/>
  <Override PartName="/xl/charts/chart100.xml" ContentType="application/vnd.openxmlformats-officedocument.drawingml.chart+xml"/>
  <Override PartName="/xl/charts/style85.xml" ContentType="application/vnd.ms-office.chartstyle+xml"/>
  <Override PartName="/xl/charts/colors85.xml" ContentType="application/vnd.ms-office.chartcolorstyle+xml"/>
  <Override PartName="/xl/charts/chart101.xml" ContentType="application/vnd.openxmlformats-officedocument.drawingml.chart+xml"/>
  <Override PartName="/xl/charts/style86.xml" ContentType="application/vnd.ms-office.chartstyle+xml"/>
  <Override PartName="/xl/charts/colors86.xml" ContentType="application/vnd.ms-office.chartcolorstyle+xml"/>
  <Override PartName="/xl/charts/chart102.xml" ContentType="application/vnd.openxmlformats-officedocument.drawingml.chart+xml"/>
  <Override PartName="/xl/charts/style87.xml" ContentType="application/vnd.ms-office.chartstyle+xml"/>
  <Override PartName="/xl/charts/colors87.xml" ContentType="application/vnd.ms-office.chartcolorstyle+xml"/>
  <Override PartName="/xl/charts/chart103.xml" ContentType="application/vnd.openxmlformats-officedocument.drawingml.chart+xml"/>
  <Override PartName="/xl/charts/style88.xml" ContentType="application/vnd.ms-office.chartstyle+xml"/>
  <Override PartName="/xl/charts/colors88.xml" ContentType="application/vnd.ms-office.chartcolorstyle+xml"/>
  <Override PartName="/xl/charts/chart104.xml" ContentType="application/vnd.openxmlformats-officedocument.drawingml.chart+xml"/>
  <Override PartName="/xl/charts/style89.xml" ContentType="application/vnd.ms-office.chartstyle+xml"/>
  <Override PartName="/xl/charts/colors89.xml" ContentType="application/vnd.ms-office.chartcolorstyle+xml"/>
  <Override PartName="/xl/charts/chart105.xml" ContentType="application/vnd.openxmlformats-officedocument.drawingml.chart+xml"/>
  <Override PartName="/xl/charts/style90.xml" ContentType="application/vnd.ms-office.chartstyle+xml"/>
  <Override PartName="/xl/charts/colors90.xml" ContentType="application/vnd.ms-office.chartcolorstyle+xml"/>
  <Override PartName="/xl/charts/chart106.xml" ContentType="application/vnd.openxmlformats-officedocument.drawingml.chart+xml"/>
  <Override PartName="/xl/charts/style91.xml" ContentType="application/vnd.ms-office.chartstyle+xml"/>
  <Override PartName="/xl/charts/colors9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thouvenin\Documents\GitHub\Sentiment-Analysis-EuropePMC\MLAnalysis\"/>
    </mc:Choice>
  </mc:AlternateContent>
  <xr:revisionPtr revIDLastSave="0" documentId="13_ncr:1_{5628729E-6FB6-4F7E-B75C-2AEE4A16ECD9}" xr6:coauthVersionLast="36" xr6:coauthVersionMax="43" xr10:uidLastSave="{00000000-0000-0000-0000-000000000000}"/>
  <bookViews>
    <workbookView xWindow="-120" yWindow="-120" windowWidth="29040" windowHeight="15990" tabRatio="500" xr2:uid="{00000000-000D-0000-FFFF-FFFF00000000}"/>
  </bookViews>
  <sheets>
    <sheet name="Analysis-class-subtypePostV2" sheetId="9" r:id="rId1"/>
    <sheet name="Analysis-class-sectionPostV2" sheetId="8" r:id="rId2"/>
    <sheet name="Analysis-classPostV2" sheetId="7" r:id="rId3"/>
    <sheet name="postAnalysisV2" sheetId="6" r:id="rId4"/>
    <sheet name="PostAnalysis" sheetId="1" r:id="rId5"/>
    <sheet name="Analysis-sectionPost" sheetId="2" r:id="rId6"/>
    <sheet name="Analysis-classPost" sheetId="3" r:id="rId7"/>
    <sheet name="Analysis-class-sectionPost" sheetId="4" r:id="rId8"/>
    <sheet name="Analysis-SubTypePost" sheetId="5" r:id="rId9"/>
    <sheet name="Analysis validation" sheetId="15" r:id="rId10"/>
    <sheet name="Analysis validation class" sheetId="14" r:id="rId11"/>
    <sheet name="Analysis val class section" sheetId="16" r:id="rId12"/>
    <sheet name="Analysis val class subtype" sheetId="17" r:id="rId13"/>
  </sheets>
  <externalReferences>
    <externalReference r:id="rId14"/>
  </externalReferenc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282" i="14" l="1"/>
  <c r="H282" i="14"/>
  <c r="I282" i="14"/>
  <c r="F282" i="14"/>
  <c r="J282" i="14"/>
  <c r="J281" i="14"/>
  <c r="H287" i="14"/>
  <c r="H285" i="14"/>
  <c r="H286" i="14"/>
  <c r="H284" i="14"/>
  <c r="H281" i="14"/>
  <c r="I281" i="14"/>
  <c r="G281" i="14"/>
  <c r="F281" i="14"/>
  <c r="D283" i="14"/>
  <c r="D294" i="14"/>
  <c r="C295" i="14"/>
  <c r="D293" i="14"/>
  <c r="B295" i="14"/>
  <c r="D289" i="14"/>
  <c r="C290" i="14"/>
  <c r="D290" i="14" s="1"/>
  <c r="B290" i="14"/>
  <c r="D288" i="14"/>
  <c r="D282" i="14"/>
  <c r="C283" i="14"/>
  <c r="B276" i="14"/>
  <c r="C276" i="14"/>
  <c r="D276" i="14"/>
  <c r="E273" i="14"/>
  <c r="E274" i="14"/>
  <c r="E275" i="14"/>
  <c r="D295" i="14" l="1"/>
  <c r="E276" i="14"/>
  <c r="F274" i="14" s="1"/>
  <c r="AY5" i="16"/>
  <c r="AW5" i="16"/>
  <c r="AU5" i="16"/>
  <c r="AS5" i="16"/>
  <c r="AQ5" i="16"/>
  <c r="AO5" i="16"/>
  <c r="AM5" i="16"/>
  <c r="AK5" i="16"/>
  <c r="AI5" i="16"/>
  <c r="AG5" i="16"/>
  <c r="AE5" i="16"/>
  <c r="AY4" i="16"/>
  <c r="AW4" i="16"/>
  <c r="AU4" i="16"/>
  <c r="AS4" i="16"/>
  <c r="AQ4" i="16"/>
  <c r="AO4" i="16"/>
  <c r="AM4" i="16"/>
  <c r="AK4" i="16"/>
  <c r="AI4" i="16"/>
  <c r="AG4" i="16"/>
  <c r="AE4" i="16"/>
  <c r="AY3" i="16"/>
  <c r="AW3" i="16"/>
  <c r="AU3" i="16"/>
  <c r="AS3" i="16"/>
  <c r="AQ3" i="16"/>
  <c r="AO3" i="16"/>
  <c r="AM3" i="16"/>
  <c r="AK3" i="16"/>
  <c r="AI3" i="16"/>
  <c r="AG3" i="16"/>
  <c r="AE3" i="16"/>
  <c r="AX5" i="16"/>
  <c r="AV5" i="16"/>
  <c r="AT5" i="16"/>
  <c r="AR5" i="16"/>
  <c r="AP5" i="16"/>
  <c r="AN5" i="16"/>
  <c r="AL5" i="16"/>
  <c r="AJ5" i="16"/>
  <c r="AH5" i="16"/>
  <c r="AF5" i="16"/>
  <c r="AD5" i="16"/>
  <c r="AX4" i="16"/>
  <c r="AV4" i="16"/>
  <c r="AT4" i="16"/>
  <c r="AR4" i="16"/>
  <c r="AP4" i="16"/>
  <c r="AN4" i="16"/>
  <c r="AL4" i="16"/>
  <c r="AJ4" i="16"/>
  <c r="AH4" i="16"/>
  <c r="AF4" i="16"/>
  <c r="AD4" i="16"/>
  <c r="AX3" i="16"/>
  <c r="AV3" i="16"/>
  <c r="AT3" i="16"/>
  <c r="AR3" i="16"/>
  <c r="AP3" i="16"/>
  <c r="AN3" i="16"/>
  <c r="AL3" i="16"/>
  <c r="AJ3" i="16"/>
  <c r="AH3" i="16"/>
  <c r="AF3" i="16"/>
  <c r="AD3" i="16"/>
  <c r="P6" i="17"/>
  <c r="AM4" i="17" s="1"/>
  <c r="J6" i="17"/>
  <c r="AG3" i="17" s="1"/>
  <c r="T16" i="17"/>
  <c r="AQ13" i="17" s="1"/>
  <c r="S16" i="17"/>
  <c r="AP13" i="17" s="1"/>
  <c r="R16" i="17"/>
  <c r="AO14" i="17" s="1"/>
  <c r="Q16" i="17"/>
  <c r="AN14" i="17" s="1"/>
  <c r="P16" i="17"/>
  <c r="AM13" i="17" s="1"/>
  <c r="O16" i="17"/>
  <c r="AL13" i="17" s="1"/>
  <c r="N16" i="17"/>
  <c r="AK14" i="17" s="1"/>
  <c r="M16" i="17"/>
  <c r="AJ14" i="17" s="1"/>
  <c r="L16" i="17"/>
  <c r="AI14" i="17" s="1"/>
  <c r="K16" i="17"/>
  <c r="AH13" i="17" s="1"/>
  <c r="J16" i="17"/>
  <c r="AG14" i="17" s="1"/>
  <c r="I16" i="17"/>
  <c r="AF14" i="17" s="1"/>
  <c r="H16" i="17"/>
  <c r="AE13" i="17" s="1"/>
  <c r="G16" i="17"/>
  <c r="AD13" i="17" s="1"/>
  <c r="F16" i="17"/>
  <c r="AC14" i="17" s="1"/>
  <c r="E16" i="17"/>
  <c r="AB14" i="17" s="1"/>
  <c r="D16" i="17"/>
  <c r="AA13" i="17" s="1"/>
  <c r="C16" i="17"/>
  <c r="Z13" i="17" s="1"/>
  <c r="B16" i="17"/>
  <c r="Y13" i="17" s="1"/>
  <c r="U15" i="17"/>
  <c r="U14" i="17"/>
  <c r="U13" i="17"/>
  <c r="T6" i="17"/>
  <c r="AQ4" i="17" s="1"/>
  <c r="S6" i="17"/>
  <c r="AP3" i="17" s="1"/>
  <c r="R6" i="17"/>
  <c r="AO3" i="17" s="1"/>
  <c r="Q6" i="17"/>
  <c r="AN4" i="17" s="1"/>
  <c r="O6" i="17"/>
  <c r="AL3" i="17" s="1"/>
  <c r="N6" i="17"/>
  <c r="AK3" i="17" s="1"/>
  <c r="M6" i="17"/>
  <c r="AJ3" i="17" s="1"/>
  <c r="L6" i="17"/>
  <c r="AI4" i="17" s="1"/>
  <c r="K6" i="17"/>
  <c r="AH3" i="17" s="1"/>
  <c r="I6" i="17"/>
  <c r="AF4" i="17" s="1"/>
  <c r="H6" i="17"/>
  <c r="AE4" i="17" s="1"/>
  <c r="G6" i="17"/>
  <c r="AD3" i="17" s="1"/>
  <c r="F6" i="17"/>
  <c r="AC3" i="17" s="1"/>
  <c r="E6" i="17"/>
  <c r="AB4" i="17" s="1"/>
  <c r="D6" i="17"/>
  <c r="AA4" i="17" s="1"/>
  <c r="C6" i="17"/>
  <c r="Z3" i="17" s="1"/>
  <c r="B6" i="17"/>
  <c r="Y4" i="17" s="1"/>
  <c r="U5" i="17"/>
  <c r="U4" i="17"/>
  <c r="U3" i="17"/>
  <c r="Q10" i="16"/>
  <c r="R10" i="16"/>
  <c r="S10" i="16"/>
  <c r="T10" i="16"/>
  <c r="T13" i="16" s="1"/>
  <c r="U10" i="16"/>
  <c r="V10" i="16"/>
  <c r="W10" i="16"/>
  <c r="W13" i="16" s="1"/>
  <c r="X10" i="16"/>
  <c r="Y10" i="16"/>
  <c r="Z10" i="16"/>
  <c r="Q11" i="16"/>
  <c r="AA11" i="16" s="1"/>
  <c r="R11" i="16"/>
  <c r="R13" i="16" s="1"/>
  <c r="S11" i="16"/>
  <c r="T11" i="16"/>
  <c r="U11" i="16"/>
  <c r="U13" i="16" s="1"/>
  <c r="V11" i="16"/>
  <c r="V13" i="16" s="1"/>
  <c r="W11" i="16"/>
  <c r="X11" i="16"/>
  <c r="Y11" i="16"/>
  <c r="Z11" i="16"/>
  <c r="Q12" i="16"/>
  <c r="R12" i="16"/>
  <c r="S12" i="16"/>
  <c r="T12" i="16"/>
  <c r="AA12" i="16" s="1"/>
  <c r="U12" i="16"/>
  <c r="V12" i="16"/>
  <c r="W12" i="16"/>
  <c r="X12" i="16"/>
  <c r="Y12" i="16"/>
  <c r="Z12" i="16"/>
  <c r="P12" i="16"/>
  <c r="P11" i="16"/>
  <c r="P10" i="16"/>
  <c r="Q4" i="16"/>
  <c r="R4" i="16"/>
  <c r="S4" i="16"/>
  <c r="S6" i="16" s="1"/>
  <c r="T4" i="16"/>
  <c r="U4" i="16"/>
  <c r="V4" i="16"/>
  <c r="W4" i="16"/>
  <c r="W6" i="16" s="1"/>
  <c r="X4" i="16"/>
  <c r="Y4" i="16"/>
  <c r="Z4" i="16"/>
  <c r="Q5" i="16"/>
  <c r="R5" i="16"/>
  <c r="R6" i="16" s="1"/>
  <c r="S5" i="16"/>
  <c r="T5" i="16"/>
  <c r="U5" i="16"/>
  <c r="V5" i="16"/>
  <c r="W5" i="16"/>
  <c r="X5" i="16"/>
  <c r="Y5" i="16"/>
  <c r="Z5" i="16"/>
  <c r="Z6" i="16" s="1"/>
  <c r="P5" i="16"/>
  <c r="P4" i="16"/>
  <c r="Q3" i="16"/>
  <c r="R3" i="16"/>
  <c r="S3" i="16"/>
  <c r="AA3" i="16" s="1"/>
  <c r="T3" i="16"/>
  <c r="U3" i="16"/>
  <c r="V3" i="16"/>
  <c r="V6" i="16" s="1"/>
  <c r="W3" i="16"/>
  <c r="X3" i="16"/>
  <c r="Y3" i="16"/>
  <c r="Z3" i="16"/>
  <c r="P3" i="16"/>
  <c r="Y13" i="16"/>
  <c r="X13" i="16"/>
  <c r="S13" i="16"/>
  <c r="P13" i="16"/>
  <c r="Z13" i="16"/>
  <c r="Y6" i="16"/>
  <c r="Q6" i="16"/>
  <c r="P6" i="16"/>
  <c r="AA4" i="16"/>
  <c r="M14" i="16"/>
  <c r="C14" i="16"/>
  <c r="D14" i="16"/>
  <c r="E14" i="16"/>
  <c r="F14" i="16"/>
  <c r="G14" i="16"/>
  <c r="H14" i="16"/>
  <c r="I14" i="16"/>
  <c r="J14" i="16"/>
  <c r="K14" i="16"/>
  <c r="L14" i="16"/>
  <c r="B14" i="16"/>
  <c r="M7" i="16"/>
  <c r="C7" i="16"/>
  <c r="D7" i="16"/>
  <c r="E7" i="16"/>
  <c r="F7" i="16"/>
  <c r="G7" i="16"/>
  <c r="H7" i="16"/>
  <c r="I7" i="16"/>
  <c r="J7" i="16"/>
  <c r="K7" i="16"/>
  <c r="L7" i="16"/>
  <c r="B7" i="16"/>
  <c r="M11" i="16"/>
  <c r="M12" i="16"/>
  <c r="M13" i="16"/>
  <c r="M10" i="16"/>
  <c r="C13" i="16"/>
  <c r="D13" i="16"/>
  <c r="E13" i="16"/>
  <c r="F13" i="16"/>
  <c r="G13" i="16"/>
  <c r="H13" i="16"/>
  <c r="I13" i="16"/>
  <c r="J13" i="16"/>
  <c r="K13" i="16"/>
  <c r="L13" i="16"/>
  <c r="B13" i="16"/>
  <c r="M5" i="16"/>
  <c r="M6" i="16"/>
  <c r="M4" i="16"/>
  <c r="M3" i="16"/>
  <c r="C6" i="16"/>
  <c r="D6" i="16"/>
  <c r="E6" i="16"/>
  <c r="F6" i="16"/>
  <c r="G6" i="16"/>
  <c r="H6" i="16"/>
  <c r="I6" i="16"/>
  <c r="J6" i="16"/>
  <c r="K6" i="16"/>
  <c r="L6" i="16"/>
  <c r="B6" i="16"/>
  <c r="F273" i="14" l="1"/>
  <c r="F275" i="14"/>
  <c r="AO15" i="17"/>
  <c r="AO13" i="17"/>
  <c r="AN5" i="17"/>
  <c r="AL4" i="17"/>
  <c r="AN3" i="17"/>
  <c r="AF5" i="17"/>
  <c r="AH4" i="17"/>
  <c r="AF3" i="17"/>
  <c r="AF6" i="17" s="1"/>
  <c r="AK15" i="17"/>
  <c r="AK13" i="17"/>
  <c r="AB5" i="17"/>
  <c r="AB6" i="17" s="1"/>
  <c r="AD4" i="17"/>
  <c r="AB3" i="17"/>
  <c r="AG15" i="17"/>
  <c r="AG13" i="17"/>
  <c r="Y5" i="17"/>
  <c r="AP4" i="17"/>
  <c r="Z4" i="17"/>
  <c r="Y14" i="17"/>
  <c r="AC15" i="17"/>
  <c r="AC16" i="17" s="1"/>
  <c r="AC13" i="17"/>
  <c r="AO16" i="17"/>
  <c r="AQ5" i="17"/>
  <c r="AM5" i="17"/>
  <c r="AI5" i="17"/>
  <c r="AE5" i="17"/>
  <c r="AA5" i="17"/>
  <c r="AO4" i="17"/>
  <c r="AK4" i="17"/>
  <c r="AG4" i="17"/>
  <c r="AC4" i="17"/>
  <c r="AQ3" i="17"/>
  <c r="AM3" i="17"/>
  <c r="AI3" i="17"/>
  <c r="AE3" i="17"/>
  <c r="AA3" i="17"/>
  <c r="Y15" i="17"/>
  <c r="AN15" i="17"/>
  <c r="AJ15" i="17"/>
  <c r="AF15" i="17"/>
  <c r="AB15" i="17"/>
  <c r="AP14" i="17"/>
  <c r="AL14" i="17"/>
  <c r="AH14" i="17"/>
  <c r="AD14" i="17"/>
  <c r="Z14" i="17"/>
  <c r="AN13" i="17"/>
  <c r="AJ13" i="17"/>
  <c r="AF13" i="17"/>
  <c r="AB13" i="17"/>
  <c r="AQ14" i="17"/>
  <c r="AM14" i="17"/>
  <c r="AE14" i="17"/>
  <c r="AA14" i="17"/>
  <c r="Y3" i="17"/>
  <c r="AP5" i="17"/>
  <c r="AP6" i="17" s="1"/>
  <c r="AL5" i="17"/>
  <c r="AH5" i="17"/>
  <c r="AD5" i="17"/>
  <c r="Z5" i="17"/>
  <c r="Z6" i="17" s="1"/>
  <c r="AJ4" i="17"/>
  <c r="AQ15" i="17"/>
  <c r="AM15" i="17"/>
  <c r="AI15" i="17"/>
  <c r="AE15" i="17"/>
  <c r="AA15" i="17"/>
  <c r="AI13" i="17"/>
  <c r="AJ5" i="17"/>
  <c r="AO5" i="17"/>
  <c r="AK5" i="17"/>
  <c r="AK6" i="17" s="1"/>
  <c r="AG5" i="17"/>
  <c r="AC5" i="17"/>
  <c r="AP15" i="17"/>
  <c r="AL15" i="17"/>
  <c r="AH15" i="17"/>
  <c r="AD15" i="17"/>
  <c r="Z15" i="17"/>
  <c r="U6" i="17"/>
  <c r="V6" i="17" s="1"/>
  <c r="U16" i="17"/>
  <c r="AA10" i="16"/>
  <c r="AA5" i="16"/>
  <c r="X6" i="16"/>
  <c r="T6" i="16"/>
  <c r="Q13" i="16"/>
  <c r="U6" i="16"/>
  <c r="L11" i="16"/>
  <c r="G11" i="16"/>
  <c r="K10" i="16"/>
  <c r="G10" i="16"/>
  <c r="C10" i="16"/>
  <c r="L4" i="16"/>
  <c r="G4" i="16"/>
  <c r="K3" i="16"/>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J258" i="14"/>
  <c r="I258" i="14"/>
  <c r="H258" i="14"/>
  <c r="D258" i="14"/>
  <c r="C258" i="14"/>
  <c r="B258"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N183" i="14" s="1"/>
  <c r="E184" i="14"/>
  <c r="P184" i="14" s="1"/>
  <c r="E185" i="14"/>
  <c r="E186" i="14"/>
  <c r="N186" i="14" s="1"/>
  <c r="E187" i="14"/>
  <c r="N187" i="14" s="1"/>
  <c r="E188" i="14"/>
  <c r="N188" i="14" s="1"/>
  <c r="E189" i="14"/>
  <c r="O189" i="14" s="1"/>
  <c r="E190" i="14"/>
  <c r="N190" i="14" s="1"/>
  <c r="E191" i="14"/>
  <c r="P191" i="14" s="1"/>
  <c r="E192" i="14"/>
  <c r="O192" i="14" s="1"/>
  <c r="E193" i="14"/>
  <c r="O193" i="14" s="1"/>
  <c r="E194" i="14"/>
  <c r="N194" i="14" s="1"/>
  <c r="E195" i="14"/>
  <c r="P195" i="14" s="1"/>
  <c r="E196" i="14"/>
  <c r="O196" i="14" s="1"/>
  <c r="E197" i="14"/>
  <c r="O197" i="14" s="1"/>
  <c r="E198" i="14"/>
  <c r="N198" i="14" s="1"/>
  <c r="E199" i="14"/>
  <c r="O199" i="14" s="1"/>
  <c r="E200" i="14"/>
  <c r="N200" i="14" s="1"/>
  <c r="E201" i="14"/>
  <c r="P201" i="14" s="1"/>
  <c r="E202" i="14"/>
  <c r="O202" i="14" s="1"/>
  <c r="E203" i="14"/>
  <c r="O203" i="14" s="1"/>
  <c r="E204" i="14"/>
  <c r="N204" i="14" s="1"/>
  <c r="E205" i="14"/>
  <c r="P205" i="14" s="1"/>
  <c r="E206" i="14"/>
  <c r="O206" i="14" s="1"/>
  <c r="E207" i="14"/>
  <c r="O207" i="14" s="1"/>
  <c r="E208" i="14"/>
  <c r="N208" i="14" s="1"/>
  <c r="E209" i="14"/>
  <c r="P209" i="14" s="1"/>
  <c r="E210" i="14"/>
  <c r="O210" i="14" s="1"/>
  <c r="E211" i="14"/>
  <c r="O211" i="14" s="1"/>
  <c r="E212" i="14"/>
  <c r="N212" i="14" s="1"/>
  <c r="E213" i="14"/>
  <c r="P213" i="14" s="1"/>
  <c r="E214" i="14"/>
  <c r="O214" i="14" s="1"/>
  <c r="E215" i="14"/>
  <c r="O215" i="14" s="1"/>
  <c r="E216" i="14"/>
  <c r="N216" i="14" s="1"/>
  <c r="E217" i="14"/>
  <c r="P217" i="14" s="1"/>
  <c r="E218" i="14"/>
  <c r="O218" i="14" s="1"/>
  <c r="E219" i="14"/>
  <c r="O219" i="14" s="1"/>
  <c r="E220" i="14"/>
  <c r="N220" i="14" s="1"/>
  <c r="E221" i="14"/>
  <c r="P221" i="14" s="1"/>
  <c r="E222" i="14"/>
  <c r="O222" i="14" s="1"/>
  <c r="E223" i="14"/>
  <c r="O223" i="14" s="1"/>
  <c r="E224" i="14"/>
  <c r="N224" i="14" s="1"/>
  <c r="E225" i="14"/>
  <c r="P225" i="14" s="1"/>
  <c r="E226" i="14"/>
  <c r="O226" i="14" s="1"/>
  <c r="E227" i="14"/>
  <c r="O227" i="14" s="1"/>
  <c r="E228" i="14"/>
  <c r="N228" i="14" s="1"/>
  <c r="E229" i="14"/>
  <c r="P229" i="14" s="1"/>
  <c r="E230" i="14"/>
  <c r="O230" i="14" s="1"/>
  <c r="E231" i="14"/>
  <c r="O231" i="14" s="1"/>
  <c r="E232" i="14"/>
  <c r="N232" i="14" s="1"/>
  <c r="E233" i="14"/>
  <c r="P233" i="14" s="1"/>
  <c r="E234" i="14"/>
  <c r="O234" i="14" s="1"/>
  <c r="E235" i="14"/>
  <c r="O235" i="14" s="1"/>
  <c r="E236" i="14"/>
  <c r="N236" i="14" s="1"/>
  <c r="E237" i="14"/>
  <c r="P237" i="14" s="1"/>
  <c r="E238" i="14"/>
  <c r="O238" i="14" s="1"/>
  <c r="E239" i="14"/>
  <c r="O239" i="14" s="1"/>
  <c r="E240" i="14"/>
  <c r="N240" i="14" s="1"/>
  <c r="E241" i="14"/>
  <c r="P241" i="14" s="1"/>
  <c r="E242" i="14"/>
  <c r="O242" i="14" s="1"/>
  <c r="E243" i="14"/>
  <c r="O243" i="14" s="1"/>
  <c r="E244" i="14"/>
  <c r="N244" i="14" s="1"/>
  <c r="E245" i="14"/>
  <c r="P245" i="14" s="1"/>
  <c r="E246" i="14"/>
  <c r="O246" i="14" s="1"/>
  <c r="E247" i="14"/>
  <c r="O247" i="14" s="1"/>
  <c r="E248" i="14"/>
  <c r="N248" i="14" s="1"/>
  <c r="E249" i="14"/>
  <c r="P249" i="14" s="1"/>
  <c r="E250" i="14"/>
  <c r="O250" i="14" s="1"/>
  <c r="E251" i="14"/>
  <c r="O251" i="14" s="1"/>
  <c r="E252" i="14"/>
  <c r="N252" i="14" s="1"/>
  <c r="E253" i="14"/>
  <c r="P253" i="14" s="1"/>
  <c r="E254" i="14"/>
  <c r="O254" i="14" s="1"/>
  <c r="E255" i="14"/>
  <c r="O255" i="14" s="1"/>
  <c r="E256" i="14"/>
  <c r="N256" i="14" s="1"/>
  <c r="E257" i="14"/>
  <c r="P257" i="14" s="1"/>
  <c r="E3" i="14"/>
  <c r="P3" i="14" s="1"/>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F276" i="14" l="1"/>
  <c r="Q220" i="14"/>
  <c r="K258" i="14"/>
  <c r="J259" i="14" s="1"/>
  <c r="I259" i="14"/>
  <c r="P40" i="14"/>
  <c r="O40" i="14"/>
  <c r="N40" i="14"/>
  <c r="Q40" i="14" s="1"/>
  <c r="P28" i="14"/>
  <c r="O28" i="14"/>
  <c r="N28" i="14"/>
  <c r="Q28" i="14" s="1"/>
  <c r="P24" i="14"/>
  <c r="O24" i="14"/>
  <c r="N24" i="14"/>
  <c r="P20" i="14"/>
  <c r="O20" i="14"/>
  <c r="N20" i="14"/>
  <c r="P16" i="14"/>
  <c r="O16" i="14"/>
  <c r="N16" i="14"/>
  <c r="Q16" i="14" s="1"/>
  <c r="N43" i="14"/>
  <c r="P43" i="14"/>
  <c r="O43" i="14"/>
  <c r="N39" i="14"/>
  <c r="Q39" i="14" s="1"/>
  <c r="P39" i="14"/>
  <c r="O39" i="14"/>
  <c r="N35" i="14"/>
  <c r="P35" i="14"/>
  <c r="O35" i="14"/>
  <c r="N31" i="14"/>
  <c r="P31" i="14"/>
  <c r="O31" i="14"/>
  <c r="N27" i="14"/>
  <c r="P27" i="14"/>
  <c r="O27" i="14"/>
  <c r="N23" i="14"/>
  <c r="Q23" i="14" s="1"/>
  <c r="P23" i="14"/>
  <c r="O23" i="14"/>
  <c r="N19" i="14"/>
  <c r="P19" i="14"/>
  <c r="O19" i="14"/>
  <c r="N15" i="14"/>
  <c r="P15" i="14"/>
  <c r="O15" i="14"/>
  <c r="N11" i="14"/>
  <c r="P11" i="14"/>
  <c r="O11" i="14"/>
  <c r="N7" i="14"/>
  <c r="Q7" i="14" s="1"/>
  <c r="P7" i="14"/>
  <c r="O7" i="14"/>
  <c r="N182" i="14"/>
  <c r="P182" i="14"/>
  <c r="N178" i="14"/>
  <c r="P178" i="14"/>
  <c r="O178" i="14"/>
  <c r="N174" i="14"/>
  <c r="Q174" i="14" s="1"/>
  <c r="P174" i="14"/>
  <c r="O174" i="14"/>
  <c r="N170" i="14"/>
  <c r="P170" i="14"/>
  <c r="O170" i="14"/>
  <c r="N166" i="14"/>
  <c r="P166" i="14"/>
  <c r="O166" i="14"/>
  <c r="N162" i="14"/>
  <c r="P162" i="14"/>
  <c r="O162" i="14"/>
  <c r="N158" i="14"/>
  <c r="Q158" i="14" s="1"/>
  <c r="P158" i="14"/>
  <c r="O158" i="14"/>
  <c r="N154" i="14"/>
  <c r="P154" i="14"/>
  <c r="O154" i="14"/>
  <c r="N150" i="14"/>
  <c r="P150" i="14"/>
  <c r="O150" i="14"/>
  <c r="N146" i="14"/>
  <c r="P146" i="14"/>
  <c r="O146" i="14"/>
  <c r="N142" i="14"/>
  <c r="Q142" i="14" s="1"/>
  <c r="P142" i="14"/>
  <c r="O142" i="14"/>
  <c r="N138" i="14"/>
  <c r="P138" i="14"/>
  <c r="O138" i="14"/>
  <c r="N134" i="14"/>
  <c r="P134" i="14"/>
  <c r="O134" i="14"/>
  <c r="N130" i="14"/>
  <c r="P130" i="14"/>
  <c r="O130" i="14"/>
  <c r="N126" i="14"/>
  <c r="Q126" i="14" s="1"/>
  <c r="P126" i="14"/>
  <c r="O126" i="14"/>
  <c r="N122" i="14"/>
  <c r="P122" i="14"/>
  <c r="O122" i="14"/>
  <c r="N118" i="14"/>
  <c r="P118" i="14"/>
  <c r="O118" i="14"/>
  <c r="N114" i="14"/>
  <c r="P114" i="14"/>
  <c r="O114" i="14"/>
  <c r="N110" i="14"/>
  <c r="Q110" i="14" s="1"/>
  <c r="P110" i="14"/>
  <c r="O110" i="14"/>
  <c r="N106" i="14"/>
  <c r="P106" i="14"/>
  <c r="O106" i="14"/>
  <c r="N102" i="14"/>
  <c r="P102" i="14"/>
  <c r="O102" i="14"/>
  <c r="N98" i="14"/>
  <c r="P98" i="14"/>
  <c r="O98" i="14"/>
  <c r="N94" i="14"/>
  <c r="Q94" i="14" s="1"/>
  <c r="P94" i="14"/>
  <c r="O94" i="14"/>
  <c r="N90" i="14"/>
  <c r="P90" i="14"/>
  <c r="O90" i="14"/>
  <c r="N86" i="14"/>
  <c r="P86" i="14"/>
  <c r="O86" i="14"/>
  <c r="N82" i="14"/>
  <c r="P82" i="14"/>
  <c r="O82" i="14"/>
  <c r="N78" i="14"/>
  <c r="Q78" i="14" s="1"/>
  <c r="P78" i="14"/>
  <c r="O78" i="14"/>
  <c r="N74" i="14"/>
  <c r="P74" i="14"/>
  <c r="O74" i="14"/>
  <c r="N70" i="14"/>
  <c r="P70" i="14"/>
  <c r="O70" i="14"/>
  <c r="O66" i="14"/>
  <c r="N66" i="14"/>
  <c r="Q66" i="14" s="1"/>
  <c r="P66" i="14"/>
  <c r="O62" i="14"/>
  <c r="N62" i="14"/>
  <c r="P62" i="14"/>
  <c r="O58" i="14"/>
  <c r="N58" i="14"/>
  <c r="Q58" i="14" s="1"/>
  <c r="P58" i="14"/>
  <c r="O54" i="14"/>
  <c r="N54" i="14"/>
  <c r="P54" i="14"/>
  <c r="O50" i="14"/>
  <c r="N50" i="14"/>
  <c r="Q50" i="14" s="1"/>
  <c r="P50" i="14"/>
  <c r="O46" i="14"/>
  <c r="N46" i="14"/>
  <c r="P46" i="14"/>
  <c r="U255" i="14"/>
  <c r="T255" i="14"/>
  <c r="W255" i="14" s="1"/>
  <c r="V255" i="14"/>
  <c r="U251" i="14"/>
  <c r="T251" i="14"/>
  <c r="V251" i="14"/>
  <c r="U247" i="14"/>
  <c r="T247" i="14"/>
  <c r="W247" i="14" s="1"/>
  <c r="V247" i="14"/>
  <c r="U243" i="14"/>
  <c r="T243" i="14"/>
  <c r="V243" i="14"/>
  <c r="U239" i="14"/>
  <c r="T239" i="14"/>
  <c r="W239" i="14" s="1"/>
  <c r="V239" i="14"/>
  <c r="U235" i="14"/>
  <c r="T235" i="14"/>
  <c r="V235" i="14"/>
  <c r="U231" i="14"/>
  <c r="T231" i="14"/>
  <c r="W231" i="14" s="1"/>
  <c r="V231" i="14"/>
  <c r="U227" i="14"/>
  <c r="T227" i="14"/>
  <c r="V227" i="14"/>
  <c r="U223" i="14"/>
  <c r="T223" i="14"/>
  <c r="W223" i="14" s="1"/>
  <c r="V223" i="14"/>
  <c r="U219" i="14"/>
  <c r="T219" i="14"/>
  <c r="V219" i="14"/>
  <c r="U215" i="14"/>
  <c r="T215" i="14"/>
  <c r="W215" i="14" s="1"/>
  <c r="V215" i="14"/>
  <c r="U211" i="14"/>
  <c r="T211" i="14"/>
  <c r="V211" i="14"/>
  <c r="U207" i="14"/>
  <c r="T207" i="14"/>
  <c r="W207" i="14" s="1"/>
  <c r="V207" i="14"/>
  <c r="U203" i="14"/>
  <c r="T203" i="14"/>
  <c r="V203" i="14"/>
  <c r="U199" i="14"/>
  <c r="T199" i="14"/>
  <c r="W199" i="14" s="1"/>
  <c r="V199" i="14"/>
  <c r="U195" i="14"/>
  <c r="T195" i="14"/>
  <c r="V195" i="14"/>
  <c r="U191" i="14"/>
  <c r="T191" i="14"/>
  <c r="W191" i="14" s="1"/>
  <c r="V191" i="14"/>
  <c r="U187" i="14"/>
  <c r="T187" i="14"/>
  <c r="V187" i="14"/>
  <c r="U183" i="14"/>
  <c r="T183" i="14"/>
  <c r="W183" i="14" s="1"/>
  <c r="V183" i="14"/>
  <c r="U179" i="14"/>
  <c r="T179" i="14"/>
  <c r="V179" i="14"/>
  <c r="U175" i="14"/>
  <c r="T175" i="14"/>
  <c r="W175" i="14" s="1"/>
  <c r="V175" i="14"/>
  <c r="U171" i="14"/>
  <c r="T171" i="14"/>
  <c r="V171" i="14"/>
  <c r="U167" i="14"/>
  <c r="T167" i="14"/>
  <c r="W167" i="14" s="1"/>
  <c r="V167" i="14"/>
  <c r="U163" i="14"/>
  <c r="T163" i="14"/>
  <c r="V163" i="14"/>
  <c r="U159" i="14"/>
  <c r="T159" i="14"/>
  <c r="W159" i="14" s="1"/>
  <c r="V159" i="14"/>
  <c r="U155" i="14"/>
  <c r="T155" i="14"/>
  <c r="V155" i="14"/>
  <c r="U151" i="14"/>
  <c r="T151" i="14"/>
  <c r="W151" i="14" s="1"/>
  <c r="V151" i="14"/>
  <c r="U147" i="14"/>
  <c r="T147" i="14"/>
  <c r="V147" i="14"/>
  <c r="U143" i="14"/>
  <c r="T143" i="14"/>
  <c r="W143" i="14" s="1"/>
  <c r="V143" i="14"/>
  <c r="U139" i="14"/>
  <c r="T139" i="14"/>
  <c r="V139" i="14"/>
  <c r="U135" i="14"/>
  <c r="T135" i="14"/>
  <c r="W135" i="14" s="1"/>
  <c r="V135" i="14"/>
  <c r="U131" i="14"/>
  <c r="T131" i="14"/>
  <c r="V131" i="14"/>
  <c r="U127" i="14"/>
  <c r="T127" i="14"/>
  <c r="W127" i="14" s="1"/>
  <c r="V127" i="14"/>
  <c r="U123" i="14"/>
  <c r="T123" i="14"/>
  <c r="V123" i="14"/>
  <c r="U119" i="14"/>
  <c r="T119" i="14"/>
  <c r="W119" i="14" s="1"/>
  <c r="V119" i="14"/>
  <c r="U115" i="14"/>
  <c r="T115" i="14"/>
  <c r="V115" i="14"/>
  <c r="U111" i="14"/>
  <c r="T111" i="14"/>
  <c r="W111" i="14" s="1"/>
  <c r="V111" i="14"/>
  <c r="U107" i="14"/>
  <c r="V107" i="14"/>
  <c r="T107" i="14"/>
  <c r="W107" i="14" s="1"/>
  <c r="U103" i="14"/>
  <c r="T103" i="14"/>
  <c r="W103" i="14" s="1"/>
  <c r="V103" i="14"/>
  <c r="V99" i="14"/>
  <c r="U99" i="14"/>
  <c r="T99" i="14"/>
  <c r="V95" i="14"/>
  <c r="U95" i="14"/>
  <c r="T95" i="14"/>
  <c r="V91" i="14"/>
  <c r="U91" i="14"/>
  <c r="T91" i="14"/>
  <c r="W91" i="14" s="1"/>
  <c r="V87" i="14"/>
  <c r="U87" i="14"/>
  <c r="T87" i="14"/>
  <c r="V83" i="14"/>
  <c r="U83" i="14"/>
  <c r="T83" i="14"/>
  <c r="V79" i="14"/>
  <c r="U79" i="14"/>
  <c r="T79" i="14"/>
  <c r="V75" i="14"/>
  <c r="U75" i="14"/>
  <c r="T75" i="14"/>
  <c r="W75" i="14" s="1"/>
  <c r="V71" i="14"/>
  <c r="U71" i="14"/>
  <c r="T71" i="14"/>
  <c r="V67" i="14"/>
  <c r="U67" i="14"/>
  <c r="T67" i="14"/>
  <c r="V63" i="14"/>
  <c r="U63" i="14"/>
  <c r="T63" i="14"/>
  <c r="V59" i="14"/>
  <c r="U59" i="14"/>
  <c r="T59" i="14"/>
  <c r="W59" i="14" s="1"/>
  <c r="V55" i="14"/>
  <c r="U55" i="14"/>
  <c r="T55" i="14"/>
  <c r="V51" i="14"/>
  <c r="U51" i="14"/>
  <c r="T51" i="14"/>
  <c r="V47" i="14"/>
  <c r="U47" i="14"/>
  <c r="T47" i="14"/>
  <c r="V43" i="14"/>
  <c r="U43" i="14"/>
  <c r="T43" i="14"/>
  <c r="W43" i="14" s="1"/>
  <c r="V39" i="14"/>
  <c r="U39" i="14"/>
  <c r="T39" i="14"/>
  <c r="V35" i="14"/>
  <c r="U35" i="14"/>
  <c r="T35" i="14"/>
  <c r="V31" i="14"/>
  <c r="U31" i="14"/>
  <c r="T31" i="14"/>
  <c r="V27" i="14"/>
  <c r="U27" i="14"/>
  <c r="T27" i="14"/>
  <c r="W27" i="14" s="1"/>
  <c r="V23" i="14"/>
  <c r="U23" i="14"/>
  <c r="T23" i="14"/>
  <c r="V19" i="14"/>
  <c r="U19" i="14"/>
  <c r="T19" i="14"/>
  <c r="V15" i="14"/>
  <c r="U15" i="14"/>
  <c r="T15" i="14"/>
  <c r="V11" i="14"/>
  <c r="U11" i="14"/>
  <c r="T11" i="14"/>
  <c r="W11" i="14" s="1"/>
  <c r="V7" i="14"/>
  <c r="U7" i="14"/>
  <c r="T7" i="14"/>
  <c r="U3" i="14"/>
  <c r="V3" i="14"/>
  <c r="T3" i="14"/>
  <c r="H259" i="14"/>
  <c r="O3" i="14"/>
  <c r="N257" i="14"/>
  <c r="O256" i="14"/>
  <c r="Q256" i="14" s="1"/>
  <c r="P254" i="14"/>
  <c r="N253" i="14"/>
  <c r="Q253" i="14" s="1"/>
  <c r="O252" i="14"/>
  <c r="P250" i="14"/>
  <c r="N249" i="14"/>
  <c r="O248" i="14"/>
  <c r="Q248" i="14" s="1"/>
  <c r="P246" i="14"/>
  <c r="N245" i="14"/>
  <c r="O244" i="14"/>
  <c r="P242" i="14"/>
  <c r="N241" i="14"/>
  <c r="O240" i="14"/>
  <c r="Q240" i="14" s="1"/>
  <c r="P238" i="14"/>
  <c r="N237" i="14"/>
  <c r="O236" i="14"/>
  <c r="P234" i="14"/>
  <c r="N233" i="14"/>
  <c r="O232" i="14"/>
  <c r="Q232" i="14" s="1"/>
  <c r="P230" i="14"/>
  <c r="N229" i="14"/>
  <c r="O228" i="14"/>
  <c r="P226" i="14"/>
  <c r="N225" i="14"/>
  <c r="O224" i="14"/>
  <c r="Q224" i="14" s="1"/>
  <c r="P222" i="14"/>
  <c r="N221" i="14"/>
  <c r="O220" i="14"/>
  <c r="P218" i="14"/>
  <c r="N217" i="14"/>
  <c r="O216" i="14"/>
  <c r="Q216" i="14" s="1"/>
  <c r="P214" i="14"/>
  <c r="N213" i="14"/>
  <c r="O212" i="14"/>
  <c r="P210" i="14"/>
  <c r="N209" i="14"/>
  <c r="O208" i="14"/>
  <c r="Q208" i="14" s="1"/>
  <c r="P206" i="14"/>
  <c r="N205" i="14"/>
  <c r="O204" i="14"/>
  <c r="P202" i="14"/>
  <c r="N201" i="14"/>
  <c r="O200" i="14"/>
  <c r="Q200" i="14" s="1"/>
  <c r="P198" i="14"/>
  <c r="P196" i="14"/>
  <c r="O195" i="14"/>
  <c r="N193" i="14"/>
  <c r="N191" i="14"/>
  <c r="P189" i="14"/>
  <c r="O188" i="14"/>
  <c r="P36" i="14"/>
  <c r="O36" i="14"/>
  <c r="N36" i="14"/>
  <c r="O38" i="14"/>
  <c r="N38" i="14"/>
  <c r="Q38" i="14" s="1"/>
  <c r="P38" i="14"/>
  <c r="O30" i="14"/>
  <c r="N30" i="14"/>
  <c r="P30" i="14"/>
  <c r="O22" i="14"/>
  <c r="N22" i="14"/>
  <c r="Q22" i="14" s="1"/>
  <c r="P22" i="14"/>
  <c r="O18" i="14"/>
  <c r="N18" i="14"/>
  <c r="P18" i="14"/>
  <c r="O14" i="14"/>
  <c r="N14" i="14"/>
  <c r="Q14" i="14" s="1"/>
  <c r="P14" i="14"/>
  <c r="O10" i="14"/>
  <c r="N10" i="14"/>
  <c r="P10" i="14"/>
  <c r="O6" i="14"/>
  <c r="N6" i="14"/>
  <c r="Q6" i="14" s="1"/>
  <c r="P6" i="14"/>
  <c r="O185" i="14"/>
  <c r="N185" i="14"/>
  <c r="P185" i="14"/>
  <c r="O181" i="14"/>
  <c r="N181" i="14"/>
  <c r="Q181" i="14" s="1"/>
  <c r="P181" i="14"/>
  <c r="O177" i="14"/>
  <c r="N177" i="14"/>
  <c r="P177" i="14"/>
  <c r="O173" i="14"/>
  <c r="N173" i="14"/>
  <c r="Q173" i="14" s="1"/>
  <c r="P173" i="14"/>
  <c r="O169" i="14"/>
  <c r="N169" i="14"/>
  <c r="P169" i="14"/>
  <c r="O165" i="14"/>
  <c r="N165" i="14"/>
  <c r="Q165" i="14" s="1"/>
  <c r="P165" i="14"/>
  <c r="O161" i="14"/>
  <c r="N161" i="14"/>
  <c r="P161" i="14"/>
  <c r="O157" i="14"/>
  <c r="N157" i="14"/>
  <c r="Q157" i="14" s="1"/>
  <c r="P157" i="14"/>
  <c r="O153" i="14"/>
  <c r="N153" i="14"/>
  <c r="P153" i="14"/>
  <c r="O149" i="14"/>
  <c r="N149" i="14"/>
  <c r="Q149" i="14" s="1"/>
  <c r="P149" i="14"/>
  <c r="O145" i="14"/>
  <c r="N145" i="14"/>
  <c r="P145" i="14"/>
  <c r="O141" i="14"/>
  <c r="N141" i="14"/>
  <c r="Q141" i="14" s="1"/>
  <c r="P141" i="14"/>
  <c r="O137" i="14"/>
  <c r="N137" i="14"/>
  <c r="P137" i="14"/>
  <c r="O133" i="14"/>
  <c r="N133" i="14"/>
  <c r="Q133" i="14" s="1"/>
  <c r="P133" i="14"/>
  <c r="O129" i="14"/>
  <c r="N129" i="14"/>
  <c r="P129" i="14"/>
  <c r="O125" i="14"/>
  <c r="N125" i="14"/>
  <c r="Q125" i="14" s="1"/>
  <c r="P125" i="14"/>
  <c r="O121" i="14"/>
  <c r="N121" i="14"/>
  <c r="P121" i="14"/>
  <c r="O117" i="14"/>
  <c r="N117" i="14"/>
  <c r="Q117" i="14" s="1"/>
  <c r="P117" i="14"/>
  <c r="O113" i="14"/>
  <c r="N113" i="14"/>
  <c r="P113" i="14"/>
  <c r="O109" i="14"/>
  <c r="N109" i="14"/>
  <c r="Q109" i="14" s="1"/>
  <c r="P109" i="14"/>
  <c r="O105" i="14"/>
  <c r="N105" i="14"/>
  <c r="P105" i="14"/>
  <c r="O101" i="14"/>
  <c r="N101" i="14"/>
  <c r="Q101" i="14" s="1"/>
  <c r="P101" i="14"/>
  <c r="O97" i="14"/>
  <c r="N97" i="14"/>
  <c r="P97" i="14"/>
  <c r="O93" i="14"/>
  <c r="N93" i="14"/>
  <c r="Q93" i="14" s="1"/>
  <c r="P93" i="14"/>
  <c r="O89" i="14"/>
  <c r="N89" i="14"/>
  <c r="P89" i="14"/>
  <c r="O85" i="14"/>
  <c r="N85" i="14"/>
  <c r="Q85" i="14" s="1"/>
  <c r="P85" i="14"/>
  <c r="O81" i="14"/>
  <c r="N81" i="14"/>
  <c r="P81" i="14"/>
  <c r="O77" i="14"/>
  <c r="N77" i="14"/>
  <c r="Q77" i="14" s="1"/>
  <c r="P77" i="14"/>
  <c r="O73" i="14"/>
  <c r="N73" i="14"/>
  <c r="P73" i="14"/>
  <c r="O69" i="14"/>
  <c r="N69" i="14"/>
  <c r="Q69" i="14" s="1"/>
  <c r="P69" i="14"/>
  <c r="O65" i="14"/>
  <c r="N65" i="14"/>
  <c r="P65" i="14"/>
  <c r="O61" i="14"/>
  <c r="N61" i="14"/>
  <c r="Q61" i="14" s="1"/>
  <c r="P61" i="14"/>
  <c r="O57" i="14"/>
  <c r="N57" i="14"/>
  <c r="P57" i="14"/>
  <c r="O53" i="14"/>
  <c r="N53" i="14"/>
  <c r="Q53" i="14" s="1"/>
  <c r="P53" i="14"/>
  <c r="O49" i="14"/>
  <c r="N49" i="14"/>
  <c r="P49" i="14"/>
  <c r="V254" i="14"/>
  <c r="U254" i="14"/>
  <c r="T254" i="14"/>
  <c r="V250" i="14"/>
  <c r="U250" i="14"/>
  <c r="T250" i="14"/>
  <c r="V246" i="14"/>
  <c r="U246" i="14"/>
  <c r="T246" i="14"/>
  <c r="V242" i="14"/>
  <c r="U242" i="14"/>
  <c r="T242" i="14"/>
  <c r="W242" i="14" s="1"/>
  <c r="V238" i="14"/>
  <c r="U238" i="14"/>
  <c r="T238" i="14"/>
  <c r="V234" i="14"/>
  <c r="U234" i="14"/>
  <c r="T234" i="14"/>
  <c r="V230" i="14"/>
  <c r="U230" i="14"/>
  <c r="T230" i="14"/>
  <c r="V226" i="14"/>
  <c r="U226" i="14"/>
  <c r="T226" i="14"/>
  <c r="W226" i="14" s="1"/>
  <c r="V222" i="14"/>
  <c r="U222" i="14"/>
  <c r="T222" i="14"/>
  <c r="V218" i="14"/>
  <c r="U218" i="14"/>
  <c r="T218" i="14"/>
  <c r="V214" i="14"/>
  <c r="U214" i="14"/>
  <c r="T214" i="14"/>
  <c r="V210" i="14"/>
  <c r="U210" i="14"/>
  <c r="T210" i="14"/>
  <c r="W210" i="14" s="1"/>
  <c r="V206" i="14"/>
  <c r="U206" i="14"/>
  <c r="T206" i="14"/>
  <c r="V202" i="14"/>
  <c r="U202" i="14"/>
  <c r="T202" i="14"/>
  <c r="V198" i="14"/>
  <c r="U198" i="14"/>
  <c r="T198" i="14"/>
  <c r="V194" i="14"/>
  <c r="U194" i="14"/>
  <c r="T194" i="14"/>
  <c r="W194" i="14" s="1"/>
  <c r="V190" i="14"/>
  <c r="U190" i="14"/>
  <c r="T190" i="14"/>
  <c r="V186" i="14"/>
  <c r="U186" i="14"/>
  <c r="T186" i="14"/>
  <c r="V182" i="14"/>
  <c r="U182" i="14"/>
  <c r="T182" i="14"/>
  <c r="V178" i="14"/>
  <c r="U178" i="14"/>
  <c r="T178" i="14"/>
  <c r="W178" i="14" s="1"/>
  <c r="V174" i="14"/>
  <c r="U174" i="14"/>
  <c r="T174" i="14"/>
  <c r="V170" i="14"/>
  <c r="U170" i="14"/>
  <c r="T170" i="14"/>
  <c r="V166" i="14"/>
  <c r="U166" i="14"/>
  <c r="T166" i="14"/>
  <c r="V162" i="14"/>
  <c r="U162" i="14"/>
  <c r="T162" i="14"/>
  <c r="W162" i="14" s="1"/>
  <c r="V158" i="14"/>
  <c r="U158" i="14"/>
  <c r="T158" i="14"/>
  <c r="V154" i="14"/>
  <c r="U154" i="14"/>
  <c r="T154" i="14"/>
  <c r="V150" i="14"/>
  <c r="U150" i="14"/>
  <c r="T150" i="14"/>
  <c r="V146" i="14"/>
  <c r="U146" i="14"/>
  <c r="T146" i="14"/>
  <c r="W146" i="14" s="1"/>
  <c r="V142" i="14"/>
  <c r="U142" i="14"/>
  <c r="T142" i="14"/>
  <c r="V138" i="14"/>
  <c r="U138" i="14"/>
  <c r="T138" i="14"/>
  <c r="V134" i="14"/>
  <c r="U134" i="14"/>
  <c r="T134" i="14"/>
  <c r="V130" i="14"/>
  <c r="U130" i="14"/>
  <c r="T130" i="14"/>
  <c r="W130" i="14" s="1"/>
  <c r="V126" i="14"/>
  <c r="U126" i="14"/>
  <c r="T126" i="14"/>
  <c r="V122" i="14"/>
  <c r="U122" i="14"/>
  <c r="T122" i="14"/>
  <c r="V118" i="14"/>
  <c r="U118" i="14"/>
  <c r="T118" i="14"/>
  <c r="V114" i="14"/>
  <c r="U114" i="14"/>
  <c r="T114" i="14"/>
  <c r="W114" i="14" s="1"/>
  <c r="U110" i="14"/>
  <c r="T110" i="14"/>
  <c r="W110" i="14" s="1"/>
  <c r="V110" i="14"/>
  <c r="U106" i="14"/>
  <c r="T106" i="14"/>
  <c r="V106" i="14"/>
  <c r="T102" i="14"/>
  <c r="U102" i="14"/>
  <c r="V102" i="14"/>
  <c r="T98" i="14"/>
  <c r="V98" i="14"/>
  <c r="U98" i="14"/>
  <c r="T94" i="14"/>
  <c r="V94" i="14"/>
  <c r="U94" i="14"/>
  <c r="T90" i="14"/>
  <c r="W90" i="14" s="1"/>
  <c r="V90" i="14"/>
  <c r="U90" i="14"/>
  <c r="T86" i="14"/>
  <c r="V86" i="14"/>
  <c r="U86" i="14"/>
  <c r="T82" i="14"/>
  <c r="V82" i="14"/>
  <c r="U82" i="14"/>
  <c r="T78" i="14"/>
  <c r="V78" i="14"/>
  <c r="U78" i="14"/>
  <c r="T74" i="14"/>
  <c r="W74" i="14" s="1"/>
  <c r="V74" i="14"/>
  <c r="U74" i="14"/>
  <c r="T70" i="14"/>
  <c r="V70" i="14"/>
  <c r="U70" i="14"/>
  <c r="T66" i="14"/>
  <c r="V66" i="14"/>
  <c r="U66" i="14"/>
  <c r="T62" i="14"/>
  <c r="V62" i="14"/>
  <c r="U62" i="14"/>
  <c r="T58" i="14"/>
  <c r="W58" i="14" s="1"/>
  <c r="V58" i="14"/>
  <c r="U58" i="14"/>
  <c r="T54" i="14"/>
  <c r="V54" i="14"/>
  <c r="U54" i="14"/>
  <c r="T50" i="14"/>
  <c r="V50" i="14"/>
  <c r="U50" i="14"/>
  <c r="T46" i="14"/>
  <c r="V46" i="14"/>
  <c r="U46" i="14"/>
  <c r="T42" i="14"/>
  <c r="W42" i="14" s="1"/>
  <c r="V42" i="14"/>
  <c r="U42" i="14"/>
  <c r="T38" i="14"/>
  <c r="V38" i="14"/>
  <c r="U38" i="14"/>
  <c r="T34" i="14"/>
  <c r="V34" i="14"/>
  <c r="U34" i="14"/>
  <c r="T30" i="14"/>
  <c r="V30" i="14"/>
  <c r="U30" i="14"/>
  <c r="T26" i="14"/>
  <c r="W26" i="14" s="1"/>
  <c r="V26" i="14"/>
  <c r="U26" i="14"/>
  <c r="T22" i="14"/>
  <c r="V22" i="14"/>
  <c r="U22" i="14"/>
  <c r="T18" i="14"/>
  <c r="V18" i="14"/>
  <c r="U18" i="14"/>
  <c r="T14" i="14"/>
  <c r="V14" i="14"/>
  <c r="U14" i="14"/>
  <c r="T10" i="14"/>
  <c r="W10" i="14" s="1"/>
  <c r="V10" i="14"/>
  <c r="U10" i="14"/>
  <c r="T6" i="14"/>
  <c r="V6" i="14"/>
  <c r="U6" i="14"/>
  <c r="N3" i="14"/>
  <c r="O257" i="14"/>
  <c r="P255" i="14"/>
  <c r="N254" i="14"/>
  <c r="Q254" i="14" s="1"/>
  <c r="O253" i="14"/>
  <c r="P251" i="14"/>
  <c r="N250" i="14"/>
  <c r="Q250" i="14" s="1"/>
  <c r="O249" i="14"/>
  <c r="P247" i="14"/>
  <c r="N246" i="14"/>
  <c r="Q246" i="14" s="1"/>
  <c r="O245" i="14"/>
  <c r="P243" i="14"/>
  <c r="N242" i="14"/>
  <c r="Q242" i="14" s="1"/>
  <c r="O241" i="14"/>
  <c r="P239" i="14"/>
  <c r="N238" i="14"/>
  <c r="Q238" i="14" s="1"/>
  <c r="O237" i="14"/>
  <c r="P235" i="14"/>
  <c r="N234" i="14"/>
  <c r="Q234" i="14" s="1"/>
  <c r="O233" i="14"/>
  <c r="P231" i="14"/>
  <c r="N230" i="14"/>
  <c r="Q230" i="14" s="1"/>
  <c r="O229" i="14"/>
  <c r="P227" i="14"/>
  <c r="N226" i="14"/>
  <c r="Q226" i="14" s="1"/>
  <c r="O225" i="14"/>
  <c r="P223" i="14"/>
  <c r="N222" i="14"/>
  <c r="Q222" i="14" s="1"/>
  <c r="O221" i="14"/>
  <c r="P219" i="14"/>
  <c r="N218" i="14"/>
  <c r="Q218" i="14" s="1"/>
  <c r="O217" i="14"/>
  <c r="P215" i="14"/>
  <c r="N214" i="14"/>
  <c r="Q214" i="14" s="1"/>
  <c r="O213" i="14"/>
  <c r="P211" i="14"/>
  <c r="N210" i="14"/>
  <c r="Q210" i="14" s="1"/>
  <c r="O209" i="14"/>
  <c r="P207" i="14"/>
  <c r="N206" i="14"/>
  <c r="Q206" i="14" s="1"/>
  <c r="O205" i="14"/>
  <c r="P203" i="14"/>
  <c r="N202" i="14"/>
  <c r="Q202" i="14" s="1"/>
  <c r="O201" i="14"/>
  <c r="P199" i="14"/>
  <c r="O198" i="14"/>
  <c r="Q198" i="14" s="1"/>
  <c r="N196" i="14"/>
  <c r="Q196" i="14" s="1"/>
  <c r="P194" i="14"/>
  <c r="P192" i="14"/>
  <c r="O191" i="14"/>
  <c r="N189" i="14"/>
  <c r="Q189" i="14" s="1"/>
  <c r="P44" i="14"/>
  <c r="O44" i="14"/>
  <c r="N44" i="14"/>
  <c r="P32" i="14"/>
  <c r="O32" i="14"/>
  <c r="N32" i="14"/>
  <c r="O42" i="14"/>
  <c r="N42" i="14"/>
  <c r="Q42" i="14" s="1"/>
  <c r="P42" i="14"/>
  <c r="O34" i="14"/>
  <c r="N34" i="14"/>
  <c r="P34" i="14"/>
  <c r="O26" i="14"/>
  <c r="N26" i="14"/>
  <c r="Q26" i="14" s="1"/>
  <c r="P26" i="14"/>
  <c r="O45" i="14"/>
  <c r="N45" i="14"/>
  <c r="P45" i="14"/>
  <c r="O41" i="14"/>
  <c r="N41" i="14"/>
  <c r="Q41" i="14" s="1"/>
  <c r="P41" i="14"/>
  <c r="O37" i="14"/>
  <c r="N37" i="14"/>
  <c r="P37" i="14"/>
  <c r="O33" i="14"/>
  <c r="N33" i="14"/>
  <c r="Q33" i="14" s="1"/>
  <c r="P33" i="14"/>
  <c r="O29" i="14"/>
  <c r="N29" i="14"/>
  <c r="P29" i="14"/>
  <c r="O25" i="14"/>
  <c r="N25" i="14"/>
  <c r="Q25" i="14" s="1"/>
  <c r="P25" i="14"/>
  <c r="O21" i="14"/>
  <c r="N21" i="14"/>
  <c r="P21" i="14"/>
  <c r="O17" i="14"/>
  <c r="N17" i="14"/>
  <c r="Q17" i="14" s="1"/>
  <c r="P17" i="14"/>
  <c r="O13" i="14"/>
  <c r="N13" i="14"/>
  <c r="P13" i="14"/>
  <c r="O9" i="14"/>
  <c r="N9" i="14"/>
  <c r="Q9" i="14" s="1"/>
  <c r="P9" i="14"/>
  <c r="O5" i="14"/>
  <c r="N5" i="14"/>
  <c r="P5" i="14"/>
  <c r="O184" i="14"/>
  <c r="N184" i="14"/>
  <c r="Q184" i="14" s="1"/>
  <c r="O180" i="14"/>
  <c r="N180" i="14"/>
  <c r="Q180" i="14" s="1"/>
  <c r="P180" i="14"/>
  <c r="O176" i="14"/>
  <c r="N176" i="14"/>
  <c r="P176" i="14"/>
  <c r="O172" i="14"/>
  <c r="N172" i="14"/>
  <c r="Q172" i="14" s="1"/>
  <c r="P172" i="14"/>
  <c r="O168" i="14"/>
  <c r="N168" i="14"/>
  <c r="P168" i="14"/>
  <c r="O164" i="14"/>
  <c r="N164" i="14"/>
  <c r="Q164" i="14" s="1"/>
  <c r="P164" i="14"/>
  <c r="O160" i="14"/>
  <c r="N160" i="14"/>
  <c r="P160" i="14"/>
  <c r="O156" i="14"/>
  <c r="N156" i="14"/>
  <c r="Q156" i="14" s="1"/>
  <c r="P156" i="14"/>
  <c r="O152" i="14"/>
  <c r="N152" i="14"/>
  <c r="P152" i="14"/>
  <c r="O148" i="14"/>
  <c r="N148" i="14"/>
  <c r="Q148" i="14" s="1"/>
  <c r="P148" i="14"/>
  <c r="O144" i="14"/>
  <c r="N144" i="14"/>
  <c r="P144" i="14"/>
  <c r="O140" i="14"/>
  <c r="N140" i="14"/>
  <c r="Q140" i="14" s="1"/>
  <c r="P140" i="14"/>
  <c r="O136" i="14"/>
  <c r="N136" i="14"/>
  <c r="P136" i="14"/>
  <c r="O132" i="14"/>
  <c r="N132" i="14"/>
  <c r="Q132" i="14" s="1"/>
  <c r="P132" i="14"/>
  <c r="O128" i="14"/>
  <c r="N128" i="14"/>
  <c r="P128" i="14"/>
  <c r="O124" i="14"/>
  <c r="N124" i="14"/>
  <c r="Q124" i="14" s="1"/>
  <c r="P124" i="14"/>
  <c r="O120" i="14"/>
  <c r="N120" i="14"/>
  <c r="P120" i="14"/>
  <c r="O116" i="14"/>
  <c r="N116" i="14"/>
  <c r="Q116" i="14" s="1"/>
  <c r="P116" i="14"/>
  <c r="O112" i="14"/>
  <c r="N112" i="14"/>
  <c r="P112" i="14"/>
  <c r="O108" i="14"/>
  <c r="N108" i="14"/>
  <c r="Q108" i="14" s="1"/>
  <c r="P108" i="14"/>
  <c r="O104" i="14"/>
  <c r="N104" i="14"/>
  <c r="P104" i="14"/>
  <c r="O100" i="14"/>
  <c r="N100" i="14"/>
  <c r="Q100" i="14" s="1"/>
  <c r="P100" i="14"/>
  <c r="O96" i="14"/>
  <c r="N96" i="14"/>
  <c r="P96" i="14"/>
  <c r="O92" i="14"/>
  <c r="N92" i="14"/>
  <c r="Q92" i="14" s="1"/>
  <c r="P92" i="14"/>
  <c r="O88" i="14"/>
  <c r="N88" i="14"/>
  <c r="P88" i="14"/>
  <c r="O84" i="14"/>
  <c r="N84" i="14"/>
  <c r="Q84" i="14" s="1"/>
  <c r="P84" i="14"/>
  <c r="O80" i="14"/>
  <c r="N80" i="14"/>
  <c r="P80" i="14"/>
  <c r="O76" i="14"/>
  <c r="N76" i="14"/>
  <c r="Q76" i="14" s="1"/>
  <c r="P76" i="14"/>
  <c r="O72" i="14"/>
  <c r="N72" i="14"/>
  <c r="P72" i="14"/>
  <c r="P68" i="14"/>
  <c r="N68" i="14"/>
  <c r="Q68" i="14" s="1"/>
  <c r="O68" i="14"/>
  <c r="P64" i="14"/>
  <c r="O64" i="14"/>
  <c r="N64" i="14"/>
  <c r="Q64" i="14" s="1"/>
  <c r="P60" i="14"/>
  <c r="O60" i="14"/>
  <c r="N60" i="14"/>
  <c r="P56" i="14"/>
  <c r="O56" i="14"/>
  <c r="N56" i="14"/>
  <c r="P52" i="14"/>
  <c r="O52" i="14"/>
  <c r="N52" i="14"/>
  <c r="P48" i="14"/>
  <c r="O48" i="14"/>
  <c r="N48" i="14"/>
  <c r="Q48" i="14" s="1"/>
  <c r="T257" i="14"/>
  <c r="V257" i="14"/>
  <c r="U257" i="14"/>
  <c r="T253" i="14"/>
  <c r="W253" i="14" s="1"/>
  <c r="V253" i="14"/>
  <c r="U253" i="14"/>
  <c r="T249" i="14"/>
  <c r="V249" i="14"/>
  <c r="U249" i="14"/>
  <c r="T245" i="14"/>
  <c r="V245" i="14"/>
  <c r="U245" i="14"/>
  <c r="T241" i="14"/>
  <c r="V241" i="14"/>
  <c r="U241" i="14"/>
  <c r="T237" i="14"/>
  <c r="W237" i="14" s="1"/>
  <c r="V237" i="14"/>
  <c r="U237" i="14"/>
  <c r="T233" i="14"/>
  <c r="V233" i="14"/>
  <c r="U233" i="14"/>
  <c r="T229" i="14"/>
  <c r="V229" i="14"/>
  <c r="U229" i="14"/>
  <c r="T225" i="14"/>
  <c r="V225" i="14"/>
  <c r="U225" i="14"/>
  <c r="T221" i="14"/>
  <c r="W221" i="14" s="1"/>
  <c r="V221" i="14"/>
  <c r="U221" i="14"/>
  <c r="T217" i="14"/>
  <c r="V217" i="14"/>
  <c r="U217" i="14"/>
  <c r="T213" i="14"/>
  <c r="V213" i="14"/>
  <c r="U213" i="14"/>
  <c r="T209" i="14"/>
  <c r="V209" i="14"/>
  <c r="U209" i="14"/>
  <c r="T205" i="14"/>
  <c r="W205" i="14" s="1"/>
  <c r="V205" i="14"/>
  <c r="U205" i="14"/>
  <c r="T201" i="14"/>
  <c r="V201" i="14"/>
  <c r="U201" i="14"/>
  <c r="T197" i="14"/>
  <c r="V197" i="14"/>
  <c r="U197" i="14"/>
  <c r="T193" i="14"/>
  <c r="V193" i="14"/>
  <c r="U193" i="14"/>
  <c r="T189" i="14"/>
  <c r="W189" i="14" s="1"/>
  <c r="V189" i="14"/>
  <c r="U189" i="14"/>
  <c r="T185" i="14"/>
  <c r="V185" i="14"/>
  <c r="U185" i="14"/>
  <c r="T181" i="14"/>
  <c r="V181" i="14"/>
  <c r="U181" i="14"/>
  <c r="T177" i="14"/>
  <c r="V177" i="14"/>
  <c r="U177" i="14"/>
  <c r="T173" i="14"/>
  <c r="W173" i="14" s="1"/>
  <c r="V173" i="14"/>
  <c r="U173" i="14"/>
  <c r="T169" i="14"/>
  <c r="V169" i="14"/>
  <c r="U169" i="14"/>
  <c r="T165" i="14"/>
  <c r="V165" i="14"/>
  <c r="U165" i="14"/>
  <c r="T161" i="14"/>
  <c r="V161" i="14"/>
  <c r="U161" i="14"/>
  <c r="T157" i="14"/>
  <c r="W157" i="14" s="1"/>
  <c r="V157" i="14"/>
  <c r="U157" i="14"/>
  <c r="T153" i="14"/>
  <c r="V153" i="14"/>
  <c r="U153" i="14"/>
  <c r="T149" i="14"/>
  <c r="V149" i="14"/>
  <c r="U149" i="14"/>
  <c r="T145" i="14"/>
  <c r="V145" i="14"/>
  <c r="U145" i="14"/>
  <c r="T141" i="14"/>
  <c r="W141" i="14" s="1"/>
  <c r="V141" i="14"/>
  <c r="U141" i="14"/>
  <c r="T137" i="14"/>
  <c r="V137" i="14"/>
  <c r="U137" i="14"/>
  <c r="T133" i="14"/>
  <c r="V133" i="14"/>
  <c r="U133" i="14"/>
  <c r="T129" i="14"/>
  <c r="V129" i="14"/>
  <c r="U129" i="14"/>
  <c r="T125" i="14"/>
  <c r="W125" i="14" s="1"/>
  <c r="V125" i="14"/>
  <c r="U125" i="14"/>
  <c r="T121" i="14"/>
  <c r="V121" i="14"/>
  <c r="U121" i="14"/>
  <c r="T117" i="14"/>
  <c r="V117" i="14"/>
  <c r="U117" i="14"/>
  <c r="V113" i="14"/>
  <c r="U113" i="14"/>
  <c r="T113" i="14"/>
  <c r="V109" i="14"/>
  <c r="T109" i="14"/>
  <c r="U109" i="14"/>
  <c r="V105" i="14"/>
  <c r="U105" i="14"/>
  <c r="T105" i="14"/>
  <c r="U101" i="14"/>
  <c r="T101" i="14"/>
  <c r="V101" i="14"/>
  <c r="U97" i="14"/>
  <c r="T97" i="14"/>
  <c r="W97" i="14" s="1"/>
  <c r="V97" i="14"/>
  <c r="U93" i="14"/>
  <c r="T93" i="14"/>
  <c r="V93" i="14"/>
  <c r="U89" i="14"/>
  <c r="T89" i="14"/>
  <c r="W89" i="14" s="1"/>
  <c r="V89" i="14"/>
  <c r="U85" i="14"/>
  <c r="T85" i="14"/>
  <c r="V85" i="14"/>
  <c r="U81" i="14"/>
  <c r="T81" i="14"/>
  <c r="W81" i="14" s="1"/>
  <c r="V81" i="14"/>
  <c r="U77" i="14"/>
  <c r="T77" i="14"/>
  <c r="V77" i="14"/>
  <c r="U73" i="14"/>
  <c r="T73" i="14"/>
  <c r="W73" i="14" s="1"/>
  <c r="V73" i="14"/>
  <c r="U69" i="14"/>
  <c r="T69" i="14"/>
  <c r="V69" i="14"/>
  <c r="U65" i="14"/>
  <c r="T65" i="14"/>
  <c r="W65" i="14" s="1"/>
  <c r="V65" i="14"/>
  <c r="U61" i="14"/>
  <c r="T61" i="14"/>
  <c r="V61" i="14"/>
  <c r="U57" i="14"/>
  <c r="T57" i="14"/>
  <c r="W57" i="14" s="1"/>
  <c r="V57" i="14"/>
  <c r="U53" i="14"/>
  <c r="T53" i="14"/>
  <c r="V53" i="14"/>
  <c r="U49" i="14"/>
  <c r="T49" i="14"/>
  <c r="W49" i="14" s="1"/>
  <c r="V49" i="14"/>
  <c r="U45" i="14"/>
  <c r="T45" i="14"/>
  <c r="V45" i="14"/>
  <c r="U41" i="14"/>
  <c r="T41" i="14"/>
  <c r="W41" i="14" s="1"/>
  <c r="V41" i="14"/>
  <c r="U37" i="14"/>
  <c r="T37" i="14"/>
  <c r="V37" i="14"/>
  <c r="U33" i="14"/>
  <c r="T33" i="14"/>
  <c r="W33" i="14" s="1"/>
  <c r="V33" i="14"/>
  <c r="U29" i="14"/>
  <c r="T29" i="14"/>
  <c r="V29" i="14"/>
  <c r="U25" i="14"/>
  <c r="T25" i="14"/>
  <c r="W25" i="14" s="1"/>
  <c r="V25" i="14"/>
  <c r="U21" i="14"/>
  <c r="T21" i="14"/>
  <c r="V21" i="14"/>
  <c r="U17" i="14"/>
  <c r="T17" i="14"/>
  <c r="W17" i="14" s="1"/>
  <c r="V17" i="14"/>
  <c r="U13" i="14"/>
  <c r="T13" i="14"/>
  <c r="V13" i="14"/>
  <c r="U9" i="14"/>
  <c r="T9" i="14"/>
  <c r="W9" i="14" s="1"/>
  <c r="V9" i="14"/>
  <c r="U5" i="14"/>
  <c r="T5" i="14"/>
  <c r="V5" i="14"/>
  <c r="P256" i="14"/>
  <c r="N255" i="14"/>
  <c r="Q255" i="14" s="1"/>
  <c r="P252" i="14"/>
  <c r="Q252" i="14" s="1"/>
  <c r="N251" i="14"/>
  <c r="Q251" i="14" s="1"/>
  <c r="P248" i="14"/>
  <c r="N247" i="14"/>
  <c r="Q247" i="14" s="1"/>
  <c r="P244" i="14"/>
  <c r="N243" i="14"/>
  <c r="Q243" i="14" s="1"/>
  <c r="P240" i="14"/>
  <c r="N239" i="14"/>
  <c r="Q239" i="14" s="1"/>
  <c r="P236" i="14"/>
  <c r="Q236" i="14" s="1"/>
  <c r="N235" i="14"/>
  <c r="Q235" i="14" s="1"/>
  <c r="P232" i="14"/>
  <c r="N231" i="14"/>
  <c r="Q231" i="14" s="1"/>
  <c r="P228" i="14"/>
  <c r="N227" i="14"/>
  <c r="Q227" i="14" s="1"/>
  <c r="P224" i="14"/>
  <c r="N223" i="14"/>
  <c r="Q223" i="14" s="1"/>
  <c r="P220" i="14"/>
  <c r="N219" i="14"/>
  <c r="Q219" i="14" s="1"/>
  <c r="P216" i="14"/>
  <c r="N215" i="14"/>
  <c r="Q215" i="14" s="1"/>
  <c r="P212" i="14"/>
  <c r="N211" i="14"/>
  <c r="Q211" i="14" s="1"/>
  <c r="P208" i="14"/>
  <c r="N207" i="14"/>
  <c r="Q207" i="14" s="1"/>
  <c r="P204" i="14"/>
  <c r="Q204" i="14" s="1"/>
  <c r="N203" i="14"/>
  <c r="Q203" i="14" s="1"/>
  <c r="P200" i="14"/>
  <c r="N199" i="14"/>
  <c r="Q199" i="14" s="1"/>
  <c r="P197" i="14"/>
  <c r="O194" i="14"/>
  <c r="Q194" i="14" s="1"/>
  <c r="N192" i="14"/>
  <c r="P190" i="14"/>
  <c r="P188" i="14"/>
  <c r="P186" i="14"/>
  <c r="O182" i="14"/>
  <c r="P12" i="14"/>
  <c r="O12" i="14"/>
  <c r="N12" i="14"/>
  <c r="P8" i="14"/>
  <c r="O8" i="14"/>
  <c r="O258" i="14" s="1"/>
  <c r="N8" i="14"/>
  <c r="P4" i="14"/>
  <c r="O4" i="14"/>
  <c r="N4" i="14"/>
  <c r="Q4" i="14" s="1"/>
  <c r="P187" i="14"/>
  <c r="O187" i="14"/>
  <c r="Q187" i="14" s="1"/>
  <c r="P183" i="14"/>
  <c r="O183" i="14"/>
  <c r="Q183" i="14" s="1"/>
  <c r="P179" i="14"/>
  <c r="O179" i="14"/>
  <c r="N179" i="14"/>
  <c r="P175" i="14"/>
  <c r="O175" i="14"/>
  <c r="N175" i="14"/>
  <c r="P171" i="14"/>
  <c r="O171" i="14"/>
  <c r="N171" i="14"/>
  <c r="P167" i="14"/>
  <c r="O167" i="14"/>
  <c r="N167" i="14"/>
  <c r="Q167" i="14" s="1"/>
  <c r="P163" i="14"/>
  <c r="O163" i="14"/>
  <c r="N163" i="14"/>
  <c r="P159" i="14"/>
  <c r="O159" i="14"/>
  <c r="N159" i="14"/>
  <c r="P155" i="14"/>
  <c r="O155" i="14"/>
  <c r="N155" i="14"/>
  <c r="P151" i="14"/>
  <c r="O151" i="14"/>
  <c r="N151" i="14"/>
  <c r="Q151" i="14" s="1"/>
  <c r="P147" i="14"/>
  <c r="O147" i="14"/>
  <c r="N147" i="14"/>
  <c r="P143" i="14"/>
  <c r="O143" i="14"/>
  <c r="N143" i="14"/>
  <c r="P139" i="14"/>
  <c r="O139" i="14"/>
  <c r="N139" i="14"/>
  <c r="P135" i="14"/>
  <c r="O135" i="14"/>
  <c r="N135" i="14"/>
  <c r="Q135" i="14" s="1"/>
  <c r="P131" i="14"/>
  <c r="O131" i="14"/>
  <c r="N131" i="14"/>
  <c r="P127" i="14"/>
  <c r="O127" i="14"/>
  <c r="N127" i="14"/>
  <c r="P123" i="14"/>
  <c r="O123" i="14"/>
  <c r="N123" i="14"/>
  <c r="P119" i="14"/>
  <c r="O119" i="14"/>
  <c r="N119" i="14"/>
  <c r="Q119" i="14" s="1"/>
  <c r="P115" i="14"/>
  <c r="O115" i="14"/>
  <c r="N115" i="14"/>
  <c r="P111" i="14"/>
  <c r="O111" i="14"/>
  <c r="N111" i="14"/>
  <c r="P107" i="14"/>
  <c r="O107" i="14"/>
  <c r="N107" i="14"/>
  <c r="P103" i="14"/>
  <c r="O103" i="14"/>
  <c r="N103" i="14"/>
  <c r="Q103" i="14" s="1"/>
  <c r="P99" i="14"/>
  <c r="O99" i="14"/>
  <c r="N99" i="14"/>
  <c r="P95" i="14"/>
  <c r="O95" i="14"/>
  <c r="N95" i="14"/>
  <c r="P91" i="14"/>
  <c r="O91" i="14"/>
  <c r="N91" i="14"/>
  <c r="P87" i="14"/>
  <c r="O87" i="14"/>
  <c r="N87" i="14"/>
  <c r="Q87" i="14" s="1"/>
  <c r="P83" i="14"/>
  <c r="O83" i="14"/>
  <c r="N83" i="14"/>
  <c r="P79" i="14"/>
  <c r="O79" i="14"/>
  <c r="N79" i="14"/>
  <c r="P75" i="14"/>
  <c r="O75" i="14"/>
  <c r="N75" i="14"/>
  <c r="P71" i="14"/>
  <c r="O71" i="14"/>
  <c r="N71" i="14"/>
  <c r="Q71" i="14" s="1"/>
  <c r="N67" i="14"/>
  <c r="P67" i="14"/>
  <c r="O67" i="14"/>
  <c r="N63" i="14"/>
  <c r="Q63" i="14" s="1"/>
  <c r="P63" i="14"/>
  <c r="O63" i="14"/>
  <c r="N59" i="14"/>
  <c r="P59" i="14"/>
  <c r="O59" i="14"/>
  <c r="N55" i="14"/>
  <c r="P55" i="14"/>
  <c r="O55" i="14"/>
  <c r="N51" i="14"/>
  <c r="P51" i="14"/>
  <c r="O51" i="14"/>
  <c r="N47" i="14"/>
  <c r="Q47" i="14" s="1"/>
  <c r="P47" i="14"/>
  <c r="O47" i="14"/>
  <c r="U256" i="14"/>
  <c r="T256" i="14"/>
  <c r="W256" i="14" s="1"/>
  <c r="V256" i="14"/>
  <c r="U252" i="14"/>
  <c r="T252" i="14"/>
  <c r="V252" i="14"/>
  <c r="U248" i="14"/>
  <c r="T248" i="14"/>
  <c r="W248" i="14" s="1"/>
  <c r="V248" i="14"/>
  <c r="U244" i="14"/>
  <c r="T244" i="14"/>
  <c r="V244" i="14"/>
  <c r="U240" i="14"/>
  <c r="T240" i="14"/>
  <c r="W240" i="14" s="1"/>
  <c r="V240" i="14"/>
  <c r="U236" i="14"/>
  <c r="T236" i="14"/>
  <c r="V236" i="14"/>
  <c r="U232" i="14"/>
  <c r="T232" i="14"/>
  <c r="W232" i="14" s="1"/>
  <c r="V232" i="14"/>
  <c r="U228" i="14"/>
  <c r="T228" i="14"/>
  <c r="V228" i="14"/>
  <c r="U224" i="14"/>
  <c r="T224" i="14"/>
  <c r="W224" i="14" s="1"/>
  <c r="V224" i="14"/>
  <c r="U220" i="14"/>
  <c r="T220" i="14"/>
  <c r="V220" i="14"/>
  <c r="U216" i="14"/>
  <c r="T216" i="14"/>
  <c r="W216" i="14" s="1"/>
  <c r="V216" i="14"/>
  <c r="U212" i="14"/>
  <c r="T212" i="14"/>
  <c r="V212" i="14"/>
  <c r="U208" i="14"/>
  <c r="T208" i="14"/>
  <c r="W208" i="14" s="1"/>
  <c r="V208" i="14"/>
  <c r="U204" i="14"/>
  <c r="T204" i="14"/>
  <c r="V204" i="14"/>
  <c r="U200" i="14"/>
  <c r="T200" i="14"/>
  <c r="W200" i="14" s="1"/>
  <c r="V200" i="14"/>
  <c r="U196" i="14"/>
  <c r="T196" i="14"/>
  <c r="V196" i="14"/>
  <c r="U192" i="14"/>
  <c r="T192" i="14"/>
  <c r="W192" i="14" s="1"/>
  <c r="V192" i="14"/>
  <c r="U188" i="14"/>
  <c r="T188" i="14"/>
  <c r="V188" i="14"/>
  <c r="U184" i="14"/>
  <c r="T184" i="14"/>
  <c r="W184" i="14" s="1"/>
  <c r="V184" i="14"/>
  <c r="U180" i="14"/>
  <c r="T180" i="14"/>
  <c r="V180" i="14"/>
  <c r="U176" i="14"/>
  <c r="T176" i="14"/>
  <c r="W176" i="14" s="1"/>
  <c r="V176" i="14"/>
  <c r="U172" i="14"/>
  <c r="T172" i="14"/>
  <c r="V172" i="14"/>
  <c r="U168" i="14"/>
  <c r="T168" i="14"/>
  <c r="W168" i="14" s="1"/>
  <c r="V168" i="14"/>
  <c r="U164" i="14"/>
  <c r="T164" i="14"/>
  <c r="V164" i="14"/>
  <c r="U160" i="14"/>
  <c r="T160" i="14"/>
  <c r="W160" i="14" s="1"/>
  <c r="V160" i="14"/>
  <c r="U156" i="14"/>
  <c r="T156" i="14"/>
  <c r="V156" i="14"/>
  <c r="U152" i="14"/>
  <c r="T152" i="14"/>
  <c r="W152" i="14" s="1"/>
  <c r="V152" i="14"/>
  <c r="U148" i="14"/>
  <c r="T148" i="14"/>
  <c r="V148" i="14"/>
  <c r="U144" i="14"/>
  <c r="T144" i="14"/>
  <c r="W144" i="14" s="1"/>
  <c r="V144" i="14"/>
  <c r="U140" i="14"/>
  <c r="T140" i="14"/>
  <c r="V140" i="14"/>
  <c r="U136" i="14"/>
  <c r="T136" i="14"/>
  <c r="W136" i="14" s="1"/>
  <c r="V136" i="14"/>
  <c r="U132" i="14"/>
  <c r="T132" i="14"/>
  <c r="V132" i="14"/>
  <c r="U128" i="14"/>
  <c r="T128" i="14"/>
  <c r="W128" i="14" s="1"/>
  <c r="V128" i="14"/>
  <c r="U124" i="14"/>
  <c r="T124" i="14"/>
  <c r="V124" i="14"/>
  <c r="U120" i="14"/>
  <c r="T120" i="14"/>
  <c r="W120" i="14" s="1"/>
  <c r="V120" i="14"/>
  <c r="U116" i="14"/>
  <c r="T116" i="14"/>
  <c r="V116" i="14"/>
  <c r="T112" i="14"/>
  <c r="U112" i="14"/>
  <c r="V112" i="14"/>
  <c r="T108" i="14"/>
  <c r="U108" i="14"/>
  <c r="V108" i="14"/>
  <c r="T104" i="14"/>
  <c r="U104" i="14"/>
  <c r="V104" i="14"/>
  <c r="U100" i="14"/>
  <c r="T100" i="14"/>
  <c r="V100" i="14"/>
  <c r="U96" i="14"/>
  <c r="T96" i="14"/>
  <c r="W96" i="14" s="1"/>
  <c r="V96" i="14"/>
  <c r="U92" i="14"/>
  <c r="T92" i="14"/>
  <c r="V92" i="14"/>
  <c r="U88" i="14"/>
  <c r="T88" i="14"/>
  <c r="W88" i="14" s="1"/>
  <c r="V88" i="14"/>
  <c r="U84" i="14"/>
  <c r="T84" i="14"/>
  <c r="V84" i="14"/>
  <c r="U80" i="14"/>
  <c r="T80" i="14"/>
  <c r="W80" i="14" s="1"/>
  <c r="V80" i="14"/>
  <c r="U76" i="14"/>
  <c r="T76" i="14"/>
  <c r="V76" i="14"/>
  <c r="U72" i="14"/>
  <c r="T72" i="14"/>
  <c r="W72" i="14" s="1"/>
  <c r="V72" i="14"/>
  <c r="U68" i="14"/>
  <c r="T68" i="14"/>
  <c r="V68" i="14"/>
  <c r="U64" i="14"/>
  <c r="T64" i="14"/>
  <c r="W64" i="14" s="1"/>
  <c r="V64" i="14"/>
  <c r="U60" i="14"/>
  <c r="T60" i="14"/>
  <c r="V60" i="14"/>
  <c r="U56" i="14"/>
  <c r="T56" i="14"/>
  <c r="W56" i="14" s="1"/>
  <c r="V56" i="14"/>
  <c r="U52" i="14"/>
  <c r="T52" i="14"/>
  <c r="V52" i="14"/>
  <c r="U48" i="14"/>
  <c r="T48" i="14"/>
  <c r="W48" i="14" s="1"/>
  <c r="V48" i="14"/>
  <c r="U44" i="14"/>
  <c r="T44" i="14"/>
  <c r="V44" i="14"/>
  <c r="U40" i="14"/>
  <c r="T40" i="14"/>
  <c r="W40" i="14" s="1"/>
  <c r="V40" i="14"/>
  <c r="U36" i="14"/>
  <c r="T36" i="14"/>
  <c r="V36" i="14"/>
  <c r="U32" i="14"/>
  <c r="T32" i="14"/>
  <c r="W32" i="14" s="1"/>
  <c r="V32" i="14"/>
  <c r="U28" i="14"/>
  <c r="T28" i="14"/>
  <c r="V28" i="14"/>
  <c r="U24" i="14"/>
  <c r="T24" i="14"/>
  <c r="W24" i="14" s="1"/>
  <c r="V24" i="14"/>
  <c r="U20" i="14"/>
  <c r="T20" i="14"/>
  <c r="V20" i="14"/>
  <c r="U16" i="14"/>
  <c r="T16" i="14"/>
  <c r="W16" i="14" s="1"/>
  <c r="V16" i="14"/>
  <c r="U12" i="14"/>
  <c r="T12" i="14"/>
  <c r="V12" i="14"/>
  <c r="U8" i="14"/>
  <c r="T8" i="14"/>
  <c r="W8" i="14" s="1"/>
  <c r="V8" i="14"/>
  <c r="U4" i="14"/>
  <c r="T4" i="14"/>
  <c r="V4" i="14"/>
  <c r="N197" i="14"/>
  <c r="Q197" i="14" s="1"/>
  <c r="N195" i="14"/>
  <c r="Q195" i="14" s="1"/>
  <c r="P193" i="14"/>
  <c r="O190" i="14"/>
  <c r="Q190" i="14" s="1"/>
  <c r="O186" i="14"/>
  <c r="AI6" i="17"/>
  <c r="AH6" i="17"/>
  <c r="AO6" i="17"/>
  <c r="Y16" i="17"/>
  <c r="AM6" i="17"/>
  <c r="AG6" i="17"/>
  <c r="AJ6" i="17"/>
  <c r="AA6" i="17"/>
  <c r="J7" i="17"/>
  <c r="H7" i="17"/>
  <c r="V5" i="17"/>
  <c r="G7" i="17"/>
  <c r="M7" i="17"/>
  <c r="Z16" i="17"/>
  <c r="AP16" i="17"/>
  <c r="AL6" i="17"/>
  <c r="V3" i="17"/>
  <c r="T7" i="17"/>
  <c r="C7" i="17"/>
  <c r="AH16" i="17"/>
  <c r="AG16" i="17"/>
  <c r="AK16" i="17"/>
  <c r="K7" i="17"/>
  <c r="V4" i="17"/>
  <c r="O7" i="17"/>
  <c r="Q7" i="17"/>
  <c r="V16" i="17"/>
  <c r="AD6" i="17"/>
  <c r="Y6" i="17"/>
  <c r="AN6" i="17"/>
  <c r="AI16" i="17"/>
  <c r="AN16" i="17"/>
  <c r="AL16" i="17"/>
  <c r="AB16" i="17"/>
  <c r="AF16" i="17"/>
  <c r="AD16" i="17"/>
  <c r="I7" i="17"/>
  <c r="AE6" i="17"/>
  <c r="AC6" i="17"/>
  <c r="AQ6" i="17"/>
  <c r="AR5" i="17"/>
  <c r="AS5" i="17" s="1"/>
  <c r="AR14" i="17"/>
  <c r="AS14" i="17" s="1"/>
  <c r="AR3" i="17"/>
  <c r="AS3" i="17" s="1"/>
  <c r="AA16" i="17"/>
  <c r="AE16" i="17"/>
  <c r="AQ16" i="17"/>
  <c r="AR4" i="17"/>
  <c r="AS4" i="17" s="1"/>
  <c r="AR13" i="17"/>
  <c r="AS13" i="17" s="1"/>
  <c r="AM16" i="17"/>
  <c r="AJ16" i="17"/>
  <c r="AR15" i="17"/>
  <c r="AS15" i="17" s="1"/>
  <c r="L7" i="17"/>
  <c r="R7" i="17"/>
  <c r="B7" i="17"/>
  <c r="F7" i="17"/>
  <c r="D7" i="17"/>
  <c r="P7" i="17"/>
  <c r="S17" i="17"/>
  <c r="I17" i="17"/>
  <c r="E17" i="17"/>
  <c r="Q17" i="17"/>
  <c r="V14" i="17"/>
  <c r="T17" i="17"/>
  <c r="V15" i="17"/>
  <c r="L17" i="17"/>
  <c r="K17" i="17"/>
  <c r="G17" i="17"/>
  <c r="B17" i="17"/>
  <c r="H17" i="17"/>
  <c r="D17" i="17"/>
  <c r="P17" i="17"/>
  <c r="N17" i="17"/>
  <c r="R17" i="17"/>
  <c r="J17" i="17"/>
  <c r="N7" i="17"/>
  <c r="S7" i="17"/>
  <c r="E7" i="17"/>
  <c r="M17" i="17"/>
  <c r="C17" i="17"/>
  <c r="F17" i="17"/>
  <c r="O17" i="17"/>
  <c r="V13" i="17"/>
  <c r="AA13" i="16"/>
  <c r="AA6" i="16"/>
  <c r="P258" i="14"/>
  <c r="E258" i="14"/>
  <c r="D259" i="14" s="1"/>
  <c r="BF134" i="9"/>
  <c r="AO134" i="9"/>
  <c r="AN134" i="9"/>
  <c r="AL134" i="9"/>
  <c r="AK134" i="9"/>
  <c r="BH127" i="9"/>
  <c r="BH131" i="9" s="1"/>
  <c r="BG127" i="9"/>
  <c r="BG133" i="9" s="1"/>
  <c r="BF127" i="9"/>
  <c r="BE127" i="9"/>
  <c r="BE133" i="9" s="1"/>
  <c r="BD127" i="9"/>
  <c r="BD133" i="9" s="1"/>
  <c r="BC127" i="9"/>
  <c r="BB127" i="9"/>
  <c r="BA127" i="9"/>
  <c r="BA133" i="9" s="1"/>
  <c r="AZ127" i="9"/>
  <c r="AZ133" i="9" s="1"/>
  <c r="AY127" i="9"/>
  <c r="AY132" i="9" s="1"/>
  <c r="AX127" i="9"/>
  <c r="AX132" i="9" s="1"/>
  <c r="AW127" i="9"/>
  <c r="AW133" i="9" s="1"/>
  <c r="AV127" i="9"/>
  <c r="AV133" i="9" s="1"/>
  <c r="AU127" i="9"/>
  <c r="AU133" i="9" s="1"/>
  <c r="AT127" i="9"/>
  <c r="AT133" i="9" s="1"/>
  <c r="AS127" i="9"/>
  <c r="AS133" i="9" s="1"/>
  <c r="AR127" i="9"/>
  <c r="AR133" i="9" s="1"/>
  <c r="AQ127" i="9"/>
  <c r="AQ132" i="9" s="1"/>
  <c r="AP127" i="9"/>
  <c r="AP132" i="9" s="1"/>
  <c r="AO127" i="9"/>
  <c r="AN127" i="9"/>
  <c r="AM127" i="9"/>
  <c r="AM133" i="9" s="1"/>
  <c r="AL127" i="9"/>
  <c r="AK127" i="9"/>
  <c r="AJ127" i="9"/>
  <c r="AJ133" i="9" s="1"/>
  <c r="AI127" i="9"/>
  <c r="AI133" i="9" s="1"/>
  <c r="AH127" i="9"/>
  <c r="AH133" i="9" s="1"/>
  <c r="BI126" i="9"/>
  <c r="BI125" i="9"/>
  <c r="BI124" i="9"/>
  <c r="AB127" i="9"/>
  <c r="AB133" i="9" s="1"/>
  <c r="AA127" i="9"/>
  <c r="AA133" i="9" s="1"/>
  <c r="Z127" i="9"/>
  <c r="Z131" i="9" s="1"/>
  <c r="Y127" i="9"/>
  <c r="Y132" i="9" s="1"/>
  <c r="X127" i="9"/>
  <c r="X133" i="9" s="1"/>
  <c r="W127" i="9"/>
  <c r="W133" i="9" s="1"/>
  <c r="V127" i="9"/>
  <c r="V131" i="9" s="1"/>
  <c r="U127" i="9"/>
  <c r="U132" i="9" s="1"/>
  <c r="T127" i="9"/>
  <c r="T133" i="9" s="1"/>
  <c r="S127" i="9"/>
  <c r="S133" i="9" s="1"/>
  <c r="R127" i="9"/>
  <c r="R131" i="9" s="1"/>
  <c r="Q127" i="9"/>
  <c r="Q132" i="9" s="1"/>
  <c r="P127" i="9"/>
  <c r="P133" i="9" s="1"/>
  <c r="O127" i="9"/>
  <c r="O133" i="9" s="1"/>
  <c r="N127" i="9"/>
  <c r="N131" i="9" s="1"/>
  <c r="M127" i="9"/>
  <c r="M132" i="9" s="1"/>
  <c r="L127" i="9"/>
  <c r="L133" i="9" s="1"/>
  <c r="K127" i="9"/>
  <c r="K133" i="9" s="1"/>
  <c r="J127" i="9"/>
  <c r="J131" i="9" s="1"/>
  <c r="I127" i="9"/>
  <c r="I132" i="9" s="1"/>
  <c r="H127" i="9"/>
  <c r="H133" i="9" s="1"/>
  <c r="G127" i="9"/>
  <c r="G133" i="9" s="1"/>
  <c r="F127" i="9"/>
  <c r="F131" i="9" s="1"/>
  <c r="E127" i="9"/>
  <c r="E132" i="9" s="1"/>
  <c r="D127" i="9"/>
  <c r="D133" i="9" s="1"/>
  <c r="C127" i="9"/>
  <c r="C133" i="9" s="1"/>
  <c r="B127" i="9"/>
  <c r="B131" i="9" s="1"/>
  <c r="AC126" i="9"/>
  <c r="AC125" i="9"/>
  <c r="AC124" i="9"/>
  <c r="W117" i="14" l="1"/>
  <c r="W133" i="14"/>
  <c r="W149" i="14"/>
  <c r="W165" i="14"/>
  <c r="W181" i="14"/>
  <c r="W197" i="14"/>
  <c r="W213" i="14"/>
  <c r="W229" i="14"/>
  <c r="W245" i="14"/>
  <c r="Q56" i="14"/>
  <c r="Q32" i="14"/>
  <c r="Q186" i="14"/>
  <c r="W12" i="14"/>
  <c r="W28" i="14"/>
  <c r="W44" i="14"/>
  <c r="W60" i="14"/>
  <c r="W76" i="14"/>
  <c r="W92" i="14"/>
  <c r="W112" i="14"/>
  <c r="W124" i="14"/>
  <c r="W140" i="14"/>
  <c r="W156" i="14"/>
  <c r="W172" i="14"/>
  <c r="W188" i="14"/>
  <c r="W204" i="14"/>
  <c r="W220" i="14"/>
  <c r="W236" i="14"/>
  <c r="W252" i="14"/>
  <c r="Q59" i="14"/>
  <c r="Q83" i="14"/>
  <c r="Q99" i="14"/>
  <c r="Q115" i="14"/>
  <c r="Q131" i="14"/>
  <c r="Q147" i="14"/>
  <c r="Q163" i="14"/>
  <c r="Q179" i="14"/>
  <c r="Q192" i="14"/>
  <c r="W13" i="14"/>
  <c r="W29" i="14"/>
  <c r="W45" i="14"/>
  <c r="W61" i="14"/>
  <c r="W77" i="14"/>
  <c r="W93" i="14"/>
  <c r="W105" i="14"/>
  <c r="W109" i="14"/>
  <c r="W108" i="14"/>
  <c r="Q55" i="14"/>
  <c r="Q143" i="14"/>
  <c r="Q159" i="14"/>
  <c r="Q175" i="14"/>
  <c r="Q193" i="14"/>
  <c r="Q205" i="14"/>
  <c r="Q221" i="14"/>
  <c r="Q237" i="14"/>
  <c r="Q79" i="14"/>
  <c r="Q95" i="14"/>
  <c r="Q111" i="14"/>
  <c r="Q127" i="14"/>
  <c r="Q12" i="14"/>
  <c r="W4" i="14"/>
  <c r="U258" i="14"/>
  <c r="W20" i="14"/>
  <c r="W36" i="14"/>
  <c r="W52" i="14"/>
  <c r="W68" i="14"/>
  <c r="W84" i="14"/>
  <c r="W100" i="14"/>
  <c r="W104" i="14"/>
  <c r="W116" i="14"/>
  <c r="W132" i="14"/>
  <c r="W148" i="14"/>
  <c r="W164" i="14"/>
  <c r="W180" i="14"/>
  <c r="W196" i="14"/>
  <c r="W212" i="14"/>
  <c r="W228" i="14"/>
  <c r="W244" i="14"/>
  <c r="Q51" i="14"/>
  <c r="Q67" i="14"/>
  <c r="Q75" i="14"/>
  <c r="Q91" i="14"/>
  <c r="Q107" i="14"/>
  <c r="Q123" i="14"/>
  <c r="Q139" i="14"/>
  <c r="Q155" i="14"/>
  <c r="Q171" i="14"/>
  <c r="Q8" i="14"/>
  <c r="W5" i="14"/>
  <c r="W21" i="14"/>
  <c r="W37" i="14"/>
  <c r="W53" i="14"/>
  <c r="W69" i="14"/>
  <c r="W85" i="14"/>
  <c r="W101" i="14"/>
  <c r="W113" i="14"/>
  <c r="Q188" i="14"/>
  <c r="Q212" i="14"/>
  <c r="Q228" i="14"/>
  <c r="Q244" i="14"/>
  <c r="W121" i="14"/>
  <c r="W137" i="14"/>
  <c r="W153" i="14"/>
  <c r="W169" i="14"/>
  <c r="W185" i="14"/>
  <c r="W201" i="14"/>
  <c r="W217" i="14"/>
  <c r="W233" i="14"/>
  <c r="W249" i="14"/>
  <c r="Q60" i="14"/>
  <c r="Q80" i="14"/>
  <c r="Q96" i="14"/>
  <c r="Q112" i="14"/>
  <c r="Q128" i="14"/>
  <c r="Q144" i="14"/>
  <c r="Q160" i="14"/>
  <c r="Q176" i="14"/>
  <c r="Q5" i="14"/>
  <c r="Q21" i="14"/>
  <c r="Q37" i="14"/>
  <c r="Q34" i="14"/>
  <c r="Q44" i="14"/>
  <c r="W6" i="14"/>
  <c r="W22" i="14"/>
  <c r="W38" i="14"/>
  <c r="W54" i="14"/>
  <c r="W70" i="14"/>
  <c r="W86" i="14"/>
  <c r="W102" i="14"/>
  <c r="W126" i="14"/>
  <c r="W142" i="14"/>
  <c r="W158" i="14"/>
  <c r="W174" i="14"/>
  <c r="W190" i="14"/>
  <c r="W206" i="14"/>
  <c r="W222" i="14"/>
  <c r="W238" i="14"/>
  <c r="W254" i="14"/>
  <c r="Q49" i="14"/>
  <c r="Q65" i="14"/>
  <c r="Q81" i="14"/>
  <c r="Q97" i="14"/>
  <c r="Q113" i="14"/>
  <c r="Q129" i="14"/>
  <c r="Q145" i="14"/>
  <c r="Q161" i="14"/>
  <c r="Q177" i="14"/>
  <c r="Q10" i="14"/>
  <c r="Q30" i="14"/>
  <c r="Q201" i="14"/>
  <c r="Q217" i="14"/>
  <c r="Q233" i="14"/>
  <c r="Q249" i="14"/>
  <c r="K259" i="14"/>
  <c r="W7" i="14"/>
  <c r="W23" i="14"/>
  <c r="W39" i="14"/>
  <c r="W55" i="14"/>
  <c r="W71" i="14"/>
  <c r="W87" i="14"/>
  <c r="W123" i="14"/>
  <c r="W139" i="14"/>
  <c r="W155" i="14"/>
  <c r="W171" i="14"/>
  <c r="W187" i="14"/>
  <c r="W203" i="14"/>
  <c r="W219" i="14"/>
  <c r="W235" i="14"/>
  <c r="W251" i="14"/>
  <c r="Q54" i="14"/>
  <c r="Q74" i="14"/>
  <c r="Q90" i="14"/>
  <c r="Q106" i="14"/>
  <c r="Q122" i="14"/>
  <c r="Q138" i="14"/>
  <c r="Q154" i="14"/>
  <c r="Q170" i="14"/>
  <c r="Q182" i="14"/>
  <c r="Q19" i="14"/>
  <c r="Q35" i="14"/>
  <c r="N258" i="14"/>
  <c r="Q258" i="14" s="1"/>
  <c r="N259" i="14" s="1"/>
  <c r="Q3" i="14"/>
  <c r="W18" i="14"/>
  <c r="W34" i="14"/>
  <c r="W50" i="14"/>
  <c r="W66" i="14"/>
  <c r="W82" i="14"/>
  <c r="W98" i="14"/>
  <c r="W122" i="14"/>
  <c r="W138" i="14"/>
  <c r="W154" i="14"/>
  <c r="W170" i="14"/>
  <c r="W186" i="14"/>
  <c r="W202" i="14"/>
  <c r="W218" i="14"/>
  <c r="W234" i="14"/>
  <c r="W250" i="14"/>
  <c r="Q36" i="14"/>
  <c r="Q213" i="14"/>
  <c r="Q229" i="14"/>
  <c r="Q245" i="14"/>
  <c r="T258" i="14"/>
  <c r="W3" i="14"/>
  <c r="W19" i="14"/>
  <c r="W35" i="14"/>
  <c r="W51" i="14"/>
  <c r="W67" i="14"/>
  <c r="W83" i="14"/>
  <c r="W99" i="14"/>
  <c r="Q70" i="14"/>
  <c r="Q86" i="14"/>
  <c r="Q102" i="14"/>
  <c r="Q118" i="14"/>
  <c r="Q134" i="14"/>
  <c r="Q150" i="14"/>
  <c r="Q166" i="14"/>
  <c r="Q15" i="14"/>
  <c r="Q31" i="14"/>
  <c r="Q24" i="14"/>
  <c r="W129" i="14"/>
  <c r="W145" i="14"/>
  <c r="W161" i="14"/>
  <c r="W177" i="14"/>
  <c r="W193" i="14"/>
  <c r="W209" i="14"/>
  <c r="W225" i="14"/>
  <c r="W241" i="14"/>
  <c r="W257" i="14"/>
  <c r="Q52" i="14"/>
  <c r="Q72" i="14"/>
  <c r="Q88" i="14"/>
  <c r="Q104" i="14"/>
  <c r="Q120" i="14"/>
  <c r="Q136" i="14"/>
  <c r="Q152" i="14"/>
  <c r="Q168" i="14"/>
  <c r="Q13" i="14"/>
  <c r="Q29" i="14"/>
  <c r="Q45" i="14"/>
  <c r="W14" i="14"/>
  <c r="W30" i="14"/>
  <c r="W46" i="14"/>
  <c r="W62" i="14"/>
  <c r="W78" i="14"/>
  <c r="W94" i="14"/>
  <c r="W106" i="14"/>
  <c r="W118" i="14"/>
  <c r="W134" i="14"/>
  <c r="W150" i="14"/>
  <c r="W166" i="14"/>
  <c r="W182" i="14"/>
  <c r="W198" i="14"/>
  <c r="W214" i="14"/>
  <c r="W230" i="14"/>
  <c r="W246" i="14"/>
  <c r="Q57" i="14"/>
  <c r="Q73" i="14"/>
  <c r="Q89" i="14"/>
  <c r="Q105" i="14"/>
  <c r="Q121" i="14"/>
  <c r="Q137" i="14"/>
  <c r="Q153" i="14"/>
  <c r="Q169" i="14"/>
  <c r="Q185" i="14"/>
  <c r="Q18" i="14"/>
  <c r="Q191" i="14"/>
  <c r="Q209" i="14"/>
  <c r="Q225" i="14"/>
  <c r="Q241" i="14"/>
  <c r="Q257" i="14"/>
  <c r="W15" i="14"/>
  <c r="W31" i="14"/>
  <c r="W47" i="14"/>
  <c r="W63" i="14"/>
  <c r="W79" i="14"/>
  <c r="W95" i="14"/>
  <c r="W115" i="14"/>
  <c r="W131" i="14"/>
  <c r="W147" i="14"/>
  <c r="W163" i="14"/>
  <c r="W179" i="14"/>
  <c r="W195" i="14"/>
  <c r="W211" i="14"/>
  <c r="W227" i="14"/>
  <c r="W243" i="14"/>
  <c r="Q46" i="14"/>
  <c r="Q62" i="14"/>
  <c r="Q82" i="14"/>
  <c r="Q98" i="14"/>
  <c r="Q114" i="14"/>
  <c r="Q130" i="14"/>
  <c r="Q146" i="14"/>
  <c r="Q162" i="14"/>
  <c r="Q178" i="14"/>
  <c r="Q11" i="14"/>
  <c r="Q27" i="14"/>
  <c r="Q43" i="14"/>
  <c r="Q20" i="14"/>
  <c r="V258" i="14"/>
  <c r="C259" i="14"/>
  <c r="B259" i="14"/>
  <c r="E259" i="14" s="1"/>
  <c r="J132" i="9"/>
  <c r="AI131" i="9"/>
  <c r="R132" i="9"/>
  <c r="AU131" i="9"/>
  <c r="AA132" i="9"/>
  <c r="O131" i="9"/>
  <c r="S132" i="9"/>
  <c r="W131" i="9"/>
  <c r="Z132" i="9"/>
  <c r="D131" i="9"/>
  <c r="AB131" i="9"/>
  <c r="BD131" i="9"/>
  <c r="H131" i="9"/>
  <c r="P131" i="9"/>
  <c r="X131" i="9"/>
  <c r="F132" i="9"/>
  <c r="N132" i="9"/>
  <c r="V132" i="9"/>
  <c r="AQ131" i="9"/>
  <c r="AY131" i="9"/>
  <c r="AT132" i="9"/>
  <c r="BB132" i="9"/>
  <c r="AP133" i="9"/>
  <c r="AX133" i="9"/>
  <c r="BH133" i="9"/>
  <c r="L131" i="9"/>
  <c r="C131" i="9"/>
  <c r="K131" i="9"/>
  <c r="K134" i="9" s="1"/>
  <c r="S131" i="9"/>
  <c r="AA131" i="9"/>
  <c r="G132" i="9"/>
  <c r="O132" i="9"/>
  <c r="W132" i="9"/>
  <c r="AT131" i="9"/>
  <c r="BB131" i="9"/>
  <c r="AI132" i="9"/>
  <c r="AI134" i="9" s="1"/>
  <c r="AU132" i="9"/>
  <c r="BD132" i="9"/>
  <c r="AQ133" i="9"/>
  <c r="AY133" i="9"/>
  <c r="BB133" i="9"/>
  <c r="T131" i="9"/>
  <c r="BH132" i="9"/>
  <c r="G131" i="9"/>
  <c r="G134" i="9" s="1"/>
  <c r="C132" i="9"/>
  <c r="K132" i="9"/>
  <c r="AP131" i="9"/>
  <c r="AP134" i="9" s="1"/>
  <c r="AX131" i="9"/>
  <c r="AX134" i="9" s="1"/>
  <c r="AR6" i="17"/>
  <c r="AS6" i="17" s="1"/>
  <c r="AR16" i="17"/>
  <c r="AS16" i="17" s="1"/>
  <c r="U7" i="17"/>
  <c r="U17" i="17"/>
  <c r="AJ131" i="9"/>
  <c r="AR131" i="9"/>
  <c r="AV131" i="9"/>
  <c r="AZ131" i="9"/>
  <c r="BE131" i="9"/>
  <c r="AJ132" i="9"/>
  <c r="AR132" i="9"/>
  <c r="AV132" i="9"/>
  <c r="AZ132" i="9"/>
  <c r="BE132" i="9"/>
  <c r="BI127" i="9"/>
  <c r="AH131" i="9"/>
  <c r="AM131" i="9"/>
  <c r="AS131" i="9"/>
  <c r="AW131" i="9"/>
  <c r="BA131" i="9"/>
  <c r="BG131" i="9"/>
  <c r="AH132" i="9"/>
  <c r="AM132" i="9"/>
  <c r="AS132" i="9"/>
  <c r="AW132" i="9"/>
  <c r="BA132" i="9"/>
  <c r="BG132" i="9"/>
  <c r="AA134" i="9"/>
  <c r="AC127" i="9"/>
  <c r="B132" i="9"/>
  <c r="I133" i="9"/>
  <c r="U133" i="9"/>
  <c r="F133" i="9"/>
  <c r="N133" i="9"/>
  <c r="E131" i="9"/>
  <c r="I131" i="9"/>
  <c r="M131" i="9"/>
  <c r="Q131" i="9"/>
  <c r="U131" i="9"/>
  <c r="Y131" i="9"/>
  <c r="D132" i="9"/>
  <c r="D134" i="9" s="1"/>
  <c r="H132" i="9"/>
  <c r="L132" i="9"/>
  <c r="P132" i="9"/>
  <c r="P134" i="9" s="1"/>
  <c r="T132" i="9"/>
  <c r="T134" i="9" s="1"/>
  <c r="X132" i="9"/>
  <c r="X134" i="9" s="1"/>
  <c r="AB132" i="9"/>
  <c r="AB134" i="9" s="1"/>
  <c r="E133" i="9"/>
  <c r="M133" i="9"/>
  <c r="Q133" i="9"/>
  <c r="Y133" i="9"/>
  <c r="B133" i="9"/>
  <c r="J133" i="9"/>
  <c r="J134" i="9" s="1"/>
  <c r="R133" i="9"/>
  <c r="R134" i="9" s="1"/>
  <c r="V133" i="9"/>
  <c r="V134" i="9" s="1"/>
  <c r="Z133" i="9"/>
  <c r="Z134" i="9" s="1"/>
  <c r="O259" i="14" l="1"/>
  <c r="W258" i="14"/>
  <c r="V259" i="14" s="1"/>
  <c r="T259" i="14"/>
  <c r="W259" i="14" s="1"/>
  <c r="U259" i="14"/>
  <c r="P259" i="14"/>
  <c r="Q259" i="14" s="1"/>
  <c r="AW134" i="9"/>
  <c r="S134" i="9"/>
  <c r="F134" i="9"/>
  <c r="I134" i="9"/>
  <c r="C134" i="9"/>
  <c r="AU134" i="9"/>
  <c r="W134" i="9"/>
  <c r="O134" i="9"/>
  <c r="BH134" i="9"/>
  <c r="BI133" i="9"/>
  <c r="AQ134" i="9"/>
  <c r="H134" i="9"/>
  <c r="AT134" i="9"/>
  <c r="BD134" i="9"/>
  <c r="AS134" i="9"/>
  <c r="AV134" i="9"/>
  <c r="L134" i="9"/>
  <c r="U134" i="9"/>
  <c r="E134" i="9"/>
  <c r="N134" i="9"/>
  <c r="BB134" i="9"/>
  <c r="AY134" i="9"/>
  <c r="BG134" i="9"/>
  <c r="AM134" i="9"/>
  <c r="BE134" i="9"/>
  <c r="AJ134" i="9"/>
  <c r="BI132" i="9"/>
  <c r="AR134" i="9"/>
  <c r="BA134" i="9"/>
  <c r="AH134" i="9"/>
  <c r="BI131" i="9"/>
  <c r="AZ134" i="9"/>
  <c r="AC132" i="9"/>
  <c r="Q134" i="9"/>
  <c r="M134" i="9"/>
  <c r="AC131" i="9"/>
  <c r="AC133" i="9"/>
  <c r="Y134" i="9"/>
  <c r="B134" i="9"/>
  <c r="BI134" i="9" l="1"/>
  <c r="AC134" i="9"/>
  <c r="AA10" i="9"/>
  <c r="AB5" i="9"/>
  <c r="AB11" i="9" s="1"/>
  <c r="AA5" i="9"/>
  <c r="AA11" i="9" s="1"/>
  <c r="Z5" i="9"/>
  <c r="Z10" i="9" s="1"/>
  <c r="Y5" i="9"/>
  <c r="Y11" i="9" s="1"/>
  <c r="X5" i="9"/>
  <c r="X11" i="9" s="1"/>
  <c r="W5" i="9"/>
  <c r="W11" i="9" s="1"/>
  <c r="V5" i="9"/>
  <c r="V10" i="9" s="1"/>
  <c r="U5" i="9"/>
  <c r="U11" i="9" s="1"/>
  <c r="T5" i="9"/>
  <c r="T11" i="9" s="1"/>
  <c r="S5" i="9"/>
  <c r="S11" i="9" s="1"/>
  <c r="R5" i="9"/>
  <c r="R10" i="9" s="1"/>
  <c r="Q5" i="9"/>
  <c r="Q9" i="9" s="1"/>
  <c r="P5" i="9"/>
  <c r="P11" i="9" s="1"/>
  <c r="O5" i="9"/>
  <c r="O11" i="9" s="1"/>
  <c r="N5" i="9"/>
  <c r="N10" i="9" s="1"/>
  <c r="M5" i="9"/>
  <c r="M9" i="9" s="1"/>
  <c r="L5" i="9"/>
  <c r="L11" i="9" s="1"/>
  <c r="K5" i="9"/>
  <c r="K11" i="9" s="1"/>
  <c r="J5" i="9"/>
  <c r="J10" i="9" s="1"/>
  <c r="I5" i="9"/>
  <c r="I11" i="9" s="1"/>
  <c r="H5" i="9"/>
  <c r="H11" i="9" s="1"/>
  <c r="G5" i="9"/>
  <c r="G11" i="9" s="1"/>
  <c r="F5" i="9"/>
  <c r="F10" i="9" s="1"/>
  <c r="E5" i="9"/>
  <c r="E11" i="9" s="1"/>
  <c r="D5" i="9"/>
  <c r="D11" i="9" s="1"/>
  <c r="C5" i="9"/>
  <c r="C11" i="9" s="1"/>
  <c r="B5" i="9"/>
  <c r="B9" i="9" s="1"/>
  <c r="AC4" i="9"/>
  <c r="AC3" i="9"/>
  <c r="AC2" i="9"/>
  <c r="C53" i="9" l="1"/>
  <c r="I9" i="9"/>
  <c r="U9" i="9"/>
  <c r="B11" i="9"/>
  <c r="Y9" i="9"/>
  <c r="M11" i="9"/>
  <c r="E9" i="9"/>
  <c r="K10" i="9"/>
  <c r="Q11" i="9"/>
  <c r="O10" i="9"/>
  <c r="C10" i="9"/>
  <c r="S10" i="9"/>
  <c r="G10" i="9"/>
  <c r="W10" i="9"/>
  <c r="AC5" i="9"/>
  <c r="F9" i="9"/>
  <c r="J9" i="9"/>
  <c r="N9" i="9"/>
  <c r="R9" i="9"/>
  <c r="V9" i="9"/>
  <c r="Z9" i="9"/>
  <c r="D10" i="9"/>
  <c r="H10" i="9"/>
  <c r="L10" i="9"/>
  <c r="P10" i="9"/>
  <c r="T10" i="9"/>
  <c r="X10" i="9"/>
  <c r="AB10" i="9"/>
  <c r="F11" i="9"/>
  <c r="J11" i="9"/>
  <c r="N11" i="9"/>
  <c r="R11" i="9"/>
  <c r="V11" i="9"/>
  <c r="Z11" i="9"/>
  <c r="C9" i="9"/>
  <c r="G9" i="9"/>
  <c r="G12" i="9" s="1"/>
  <c r="K9" i="9"/>
  <c r="O9" i="9"/>
  <c r="O12" i="9" s="1"/>
  <c r="S9" i="9"/>
  <c r="W9" i="9"/>
  <c r="AA9" i="9"/>
  <c r="AA12" i="9" s="1"/>
  <c r="B10" i="9"/>
  <c r="E10" i="9"/>
  <c r="I10" i="9"/>
  <c r="I12" i="9" s="1"/>
  <c r="M10" i="9"/>
  <c r="M12" i="9" s="1"/>
  <c r="Q10" i="9"/>
  <c r="Q12" i="9" s="1"/>
  <c r="U10" i="9"/>
  <c r="Y10" i="9"/>
  <c r="Y12" i="9" s="1"/>
  <c r="D9" i="9"/>
  <c r="H9" i="9"/>
  <c r="L9" i="9"/>
  <c r="P9" i="9"/>
  <c r="T9" i="9"/>
  <c r="X9" i="9"/>
  <c r="AB9" i="9"/>
  <c r="AT2" i="8"/>
  <c r="AI5" i="8"/>
  <c r="AL5" i="8"/>
  <c r="AN5" i="8"/>
  <c r="AO5" i="8"/>
  <c r="AP5" i="8"/>
  <c r="AS5" i="8"/>
  <c r="AR4" i="8"/>
  <c r="AM4" i="8"/>
  <c r="AL4" i="8"/>
  <c r="AJ4" i="8"/>
  <c r="AG5" i="8"/>
  <c r="AQ3" i="8"/>
  <c r="AM3" i="8"/>
  <c r="AK3" i="8"/>
  <c r="AH3" i="8"/>
  <c r="S12" i="9" l="1"/>
  <c r="X12" i="9"/>
  <c r="H12" i="9"/>
  <c r="K12" i="9"/>
  <c r="I6" i="9"/>
  <c r="AA128" i="9"/>
  <c r="S128" i="9"/>
  <c r="K128" i="9"/>
  <c r="AD126" i="9"/>
  <c r="AD124" i="9"/>
  <c r="BC128" i="9"/>
  <c r="AD125" i="9"/>
  <c r="T128" i="9"/>
  <c r="AX128" i="9"/>
  <c r="AR128" i="9"/>
  <c r="BJ125" i="9"/>
  <c r="W128" i="9"/>
  <c r="BJ124" i="9"/>
  <c r="C128" i="9"/>
  <c r="BJ126" i="9"/>
  <c r="AQ128" i="9"/>
  <c r="AS128" i="9"/>
  <c r="M128" i="9"/>
  <c r="N128" i="9"/>
  <c r="R128" i="9"/>
  <c r="U128" i="9"/>
  <c r="AN128" i="9"/>
  <c r="AB128" i="9"/>
  <c r="AL128" i="9"/>
  <c r="BB128" i="9"/>
  <c r="AZ128" i="9"/>
  <c r="AM128" i="9"/>
  <c r="AV128" i="9"/>
  <c r="AK128" i="9"/>
  <c r="AY128" i="9"/>
  <c r="AW128" i="9"/>
  <c r="B128" i="9"/>
  <c r="Q128" i="9"/>
  <c r="E128" i="9"/>
  <c r="F128" i="9"/>
  <c r="V128" i="9"/>
  <c r="Y128" i="9"/>
  <c r="J128" i="9"/>
  <c r="Z128" i="9"/>
  <c r="D128" i="9"/>
  <c r="AP128" i="9"/>
  <c r="BF128" i="9"/>
  <c r="BH128" i="9"/>
  <c r="H128" i="9"/>
  <c r="G128" i="9"/>
  <c r="AU128" i="9"/>
  <c r="BD128" i="9"/>
  <c r="AO128" i="9"/>
  <c r="BG128" i="9"/>
  <c r="BA128" i="9"/>
  <c r="P128" i="9"/>
  <c r="L128" i="9"/>
  <c r="AT128" i="9"/>
  <c r="AJ128" i="9"/>
  <c r="O128" i="9"/>
  <c r="X128" i="9"/>
  <c r="AI128" i="9"/>
  <c r="AH128" i="9"/>
  <c r="BE128" i="9"/>
  <c r="I128" i="9"/>
  <c r="BJ127" i="9"/>
  <c r="AD127" i="9"/>
  <c r="U12" i="9"/>
  <c r="E12" i="9"/>
  <c r="AB6" i="9"/>
  <c r="L6" i="9"/>
  <c r="AC9" i="9"/>
  <c r="AC11" i="9"/>
  <c r="Z12" i="9"/>
  <c r="B12" i="9"/>
  <c r="AC10" i="9"/>
  <c r="H6" i="9"/>
  <c r="X6" i="9"/>
  <c r="O6" i="9"/>
  <c r="Q6" i="9"/>
  <c r="W12" i="9"/>
  <c r="T6" i="9"/>
  <c r="D6" i="9"/>
  <c r="K6" i="9"/>
  <c r="M6" i="9"/>
  <c r="W6" i="9"/>
  <c r="AT3" i="8"/>
  <c r="AB12" i="9"/>
  <c r="L12" i="9"/>
  <c r="P6" i="9"/>
  <c r="N12" i="9"/>
  <c r="AA6" i="9"/>
  <c r="G6" i="9"/>
  <c r="B6" i="9"/>
  <c r="T12" i="9"/>
  <c r="D12" i="9"/>
  <c r="J12" i="9"/>
  <c r="P12" i="9"/>
  <c r="V12" i="9"/>
  <c r="F12" i="9"/>
  <c r="S6" i="9"/>
  <c r="C6" i="9"/>
  <c r="Y6" i="9"/>
  <c r="C12" i="9"/>
  <c r="R12" i="9"/>
  <c r="V6" i="9"/>
  <c r="F6" i="9"/>
  <c r="AD4" i="9"/>
  <c r="AD5" i="9"/>
  <c r="AD3" i="9"/>
  <c r="R6" i="9"/>
  <c r="J6" i="9"/>
  <c r="Z6" i="9"/>
  <c r="N6" i="9"/>
  <c r="AD2" i="9"/>
  <c r="U6" i="9"/>
  <c r="E6" i="9"/>
  <c r="AH5" i="8"/>
  <c r="BF2" i="8"/>
  <c r="BF3" i="8"/>
  <c r="BF4" i="8"/>
  <c r="AT4" i="8"/>
  <c r="BI4" i="8"/>
  <c r="BI3" i="8"/>
  <c r="BI2" i="8"/>
  <c r="BI5" i="8" s="1"/>
  <c r="BE2" i="8"/>
  <c r="BE4" i="8"/>
  <c r="BE3" i="8"/>
  <c r="AK5" i="8"/>
  <c r="BB2" i="8"/>
  <c r="BB3" i="8"/>
  <c r="BB4" i="8"/>
  <c r="AR5" i="8"/>
  <c r="BD4" i="8"/>
  <c r="BD3" i="8"/>
  <c r="BD2" i="8"/>
  <c r="AJ5" i="8"/>
  <c r="AT5" i="8" s="1"/>
  <c r="AX3" i="8"/>
  <c r="AW2" i="8"/>
  <c r="AW4" i="8"/>
  <c r="AW3" i="8"/>
  <c r="AQ5" i="8"/>
  <c r="AM5" i="8"/>
  <c r="BC2" i="8" s="1"/>
  <c r="AY3" i="8"/>
  <c r="AY2" i="8"/>
  <c r="AY4" i="8"/>
  <c r="M2" i="8"/>
  <c r="AC10" i="8" s="1"/>
  <c r="M4" i="8"/>
  <c r="AC12" i="8" s="1"/>
  <c r="L4" i="8"/>
  <c r="AB12" i="8" s="1"/>
  <c r="K4" i="8"/>
  <c r="AA12" i="8" s="1"/>
  <c r="J4" i="8"/>
  <c r="Z12" i="8" s="1"/>
  <c r="I4" i="8"/>
  <c r="Y12" i="8" s="1"/>
  <c r="H4" i="8"/>
  <c r="X12" i="8" s="1"/>
  <c r="G4" i="8"/>
  <c r="W12" i="8" s="1"/>
  <c r="F4" i="8"/>
  <c r="V12" i="8" s="1"/>
  <c r="E4" i="8"/>
  <c r="U12" i="8" s="1"/>
  <c r="D4" i="8"/>
  <c r="T12" i="8" s="1"/>
  <c r="C4" i="8"/>
  <c r="S12" i="8" s="1"/>
  <c r="B4" i="8"/>
  <c r="M3" i="8"/>
  <c r="AC11" i="8" s="1"/>
  <c r="L3" i="8"/>
  <c r="AB11" i="8" s="1"/>
  <c r="K3" i="8"/>
  <c r="AA11" i="8" s="1"/>
  <c r="J3" i="8"/>
  <c r="Z11" i="8" s="1"/>
  <c r="I3" i="8"/>
  <c r="Y11" i="8" s="1"/>
  <c r="H3" i="8"/>
  <c r="X11" i="8" s="1"/>
  <c r="G3" i="8"/>
  <c r="W11" i="8" s="1"/>
  <c r="F3" i="8"/>
  <c r="V11" i="8" s="1"/>
  <c r="E3" i="8"/>
  <c r="U11" i="8" s="1"/>
  <c r="D3" i="8"/>
  <c r="T11" i="8" s="1"/>
  <c r="C3" i="8"/>
  <c r="S11" i="8" s="1"/>
  <c r="B3" i="8"/>
  <c r="R11" i="8"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D849" i="7"/>
  <c r="C849" i="7"/>
  <c r="B849" i="7"/>
  <c r="BI128" i="9" l="1"/>
  <c r="AC128" i="9"/>
  <c r="E849" i="7"/>
  <c r="BD5" i="8"/>
  <c r="BF5" i="8"/>
  <c r="AC6" i="9"/>
  <c r="BE5" i="8"/>
  <c r="AC12" i="9"/>
  <c r="BG2" i="8"/>
  <c r="BG4" i="8"/>
  <c r="AZ3" i="8"/>
  <c r="AZ2" i="8"/>
  <c r="AZ5" i="8" s="1"/>
  <c r="BH3" i="8"/>
  <c r="BH2" i="8"/>
  <c r="BB5" i="8"/>
  <c r="BA4" i="8"/>
  <c r="BA2" i="8"/>
  <c r="AZ4" i="8"/>
  <c r="AY5" i="8"/>
  <c r="BC4" i="8"/>
  <c r="BC5" i="8" s="1"/>
  <c r="AW5" i="8"/>
  <c r="BC3" i="8"/>
  <c r="BA3" i="8"/>
  <c r="AX2" i="8"/>
  <c r="AX4" i="8"/>
  <c r="BJ4" i="8" s="1"/>
  <c r="BG3" i="8"/>
  <c r="BH4" i="8"/>
  <c r="N4" i="8"/>
  <c r="R12" i="8"/>
  <c r="J2" i="8"/>
  <c r="J5" i="8" s="1"/>
  <c r="C2" i="8"/>
  <c r="C5" i="8" s="1"/>
  <c r="G2" i="8"/>
  <c r="W10" i="8" s="1"/>
  <c r="K2" i="8"/>
  <c r="AA10" i="8" s="1"/>
  <c r="F2" i="8"/>
  <c r="F5" i="8" s="1"/>
  <c r="D2" i="8"/>
  <c r="H2" i="8"/>
  <c r="L2" i="8"/>
  <c r="B2" i="8"/>
  <c r="B5" i="8" s="1"/>
  <c r="E2" i="8"/>
  <c r="U10" i="8" s="1"/>
  <c r="I2" i="8"/>
  <c r="Y10" i="8" s="1"/>
  <c r="N3" i="8"/>
  <c r="Z10" i="8"/>
  <c r="E5" i="8"/>
  <c r="M5" i="8"/>
  <c r="AD11" i="9" l="1"/>
  <c r="BJ133" i="9"/>
  <c r="BJ134" i="9"/>
  <c r="AD132" i="9"/>
  <c r="AD131" i="9"/>
  <c r="BJ131" i="9"/>
  <c r="AD133" i="9"/>
  <c r="BJ132" i="9"/>
  <c r="AD134" i="9"/>
  <c r="AD10" i="9"/>
  <c r="AD12" i="9"/>
  <c r="AD9" i="9"/>
  <c r="AX5" i="8"/>
  <c r="BJ5" i="8" s="1"/>
  <c r="BG5" i="8"/>
  <c r="BH5" i="8"/>
  <c r="BJ3" i="8"/>
  <c r="BJ2" i="8"/>
  <c r="BA5" i="8"/>
  <c r="G5" i="8"/>
  <c r="I5" i="8"/>
  <c r="S10" i="8"/>
  <c r="V10" i="8"/>
  <c r="R10" i="8"/>
  <c r="K5" i="8"/>
  <c r="N2" i="8"/>
  <c r="AB10" i="8"/>
  <c r="L5" i="8"/>
  <c r="X10" i="8"/>
  <c r="H5" i="8"/>
  <c r="T10" i="8"/>
  <c r="D5" i="8"/>
  <c r="N5" i="8" l="1"/>
  <c r="B850" i="7"/>
  <c r="H848" i="7"/>
  <c r="I847" i="7"/>
  <c r="H844" i="7"/>
  <c r="I844" i="7"/>
  <c r="J844" i="7"/>
  <c r="I843" i="7"/>
  <c r="J842" i="7"/>
  <c r="I842" i="7"/>
  <c r="H842" i="7"/>
  <c r="K842" i="7" s="1"/>
  <c r="H840" i="7"/>
  <c r="I839" i="7"/>
  <c r="I836" i="7"/>
  <c r="J836" i="7"/>
  <c r="I835" i="7"/>
  <c r="H834" i="7"/>
  <c r="J832" i="7"/>
  <c r="I832" i="7"/>
  <c r="H832" i="7"/>
  <c r="K832" i="7" s="1"/>
  <c r="H830" i="7"/>
  <c r="J828" i="7"/>
  <c r="H828" i="7"/>
  <c r="H827" i="7"/>
  <c r="I827" i="7"/>
  <c r="I824" i="7"/>
  <c r="J824" i="7"/>
  <c r="I823" i="7"/>
  <c r="H822" i="7"/>
  <c r="J820" i="7"/>
  <c r="I820" i="7"/>
  <c r="H820" i="7"/>
  <c r="K820" i="7" s="1"/>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K730" i="7" s="1"/>
  <c r="I730" i="7"/>
  <c r="J730" i="7"/>
  <c r="I727" i="7"/>
  <c r="H726" i="7"/>
  <c r="J725" i="7"/>
  <c r="H725" i="7"/>
  <c r="I725" i="7"/>
  <c r="H724" i="7"/>
  <c r="I721" i="7"/>
  <c r="J720" i="7"/>
  <c r="H720" i="7"/>
  <c r="J719" i="7"/>
  <c r="J718" i="7"/>
  <c r="H716" i="7"/>
  <c r="I715" i="7"/>
  <c r="J715" i="7"/>
  <c r="J714" i="7"/>
  <c r="I714" i="7"/>
  <c r="H714" i="7"/>
  <c r="K714" i="7" s="1"/>
  <c r="H713" i="7"/>
  <c r="I713" i="7"/>
  <c r="J711" i="7"/>
  <c r="H710" i="7"/>
  <c r="I710" i="7"/>
  <c r="J709" i="7"/>
  <c r="I709" i="7"/>
  <c r="H708" i="7"/>
  <c r="I705" i="7"/>
  <c r="I704" i="7"/>
  <c r="H704" i="7"/>
  <c r="I703" i="7"/>
  <c r="J703" i="7"/>
  <c r="I702" i="7"/>
  <c r="J702" i="7"/>
  <c r="H700" i="7"/>
  <c r="H699" i="7"/>
  <c r="K699" i="7" s="1"/>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K672" i="7" s="1"/>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K624" i="7" s="1"/>
  <c r="H621" i="7"/>
  <c r="I621" i="7"/>
  <c r="J620" i="7"/>
  <c r="H620" i="7"/>
  <c r="I618" i="7"/>
  <c r="H617" i="7"/>
  <c r="I617" i="7"/>
  <c r="J616" i="7"/>
  <c r="H616" i="7"/>
  <c r="H613" i="7"/>
  <c r="I613" i="7"/>
  <c r="J612" i="7"/>
  <c r="H612" i="7"/>
  <c r="I610" i="7"/>
  <c r="H609" i="7"/>
  <c r="I609" i="7"/>
  <c r="J608" i="7"/>
  <c r="H608" i="7"/>
  <c r="H605" i="7"/>
  <c r="I605" i="7"/>
  <c r="J604" i="7"/>
  <c r="H604" i="7"/>
  <c r="I602" i="7"/>
  <c r="J601" i="7"/>
  <c r="H601" i="7"/>
  <c r="K601" i="7" s="1"/>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K498" i="7" s="1"/>
  <c r="H497" i="7"/>
  <c r="I497" i="7"/>
  <c r="H496" i="7"/>
  <c r="I493" i="7"/>
  <c r="H492" i="7"/>
  <c r="J490" i="7"/>
  <c r="H490" i="7"/>
  <c r="I490" i="7"/>
  <c r="H489" i="7"/>
  <c r="I489" i="7"/>
  <c r="H488" i="7"/>
  <c r="I485" i="7"/>
  <c r="H484" i="7"/>
  <c r="J482" i="7"/>
  <c r="I482" i="7"/>
  <c r="H482" i="7"/>
  <c r="K482" i="7" s="1"/>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K360" i="7" s="1"/>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K292" i="7" s="1"/>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K59" i="7" l="1"/>
  <c r="K324" i="7"/>
  <c r="K466" i="7"/>
  <c r="K682" i="7"/>
  <c r="K285" i="7"/>
  <c r="K297" i="7"/>
  <c r="K311" i="7"/>
  <c r="K530" i="7"/>
  <c r="K546" i="7"/>
  <c r="K666" i="7"/>
  <c r="K694" i="7"/>
  <c r="K725" i="7"/>
  <c r="K351" i="7"/>
  <c r="K422" i="7"/>
  <c r="K570" i="7"/>
  <c r="K662" i="7"/>
  <c r="K683" i="7"/>
  <c r="K710" i="7"/>
  <c r="K754" i="7"/>
  <c r="K796" i="7"/>
  <c r="K828" i="7"/>
  <c r="K180" i="7"/>
  <c r="K254" i="7"/>
  <c r="K304" i="7"/>
  <c r="K400" i="7"/>
  <c r="K490" i="7"/>
  <c r="K21" i="7"/>
  <c r="K26" i="7"/>
  <c r="K63" i="7"/>
  <c r="K161" i="7"/>
  <c r="K200" i="7"/>
  <c r="K303" i="7"/>
  <c r="K407" i="7"/>
  <c r="K554" i="7"/>
  <c r="K678" i="7"/>
  <c r="K698" i="7"/>
  <c r="K745" i="7"/>
  <c r="K758" i="7"/>
  <c r="K780" i="7"/>
  <c r="K790" i="7"/>
  <c r="K800" i="7"/>
  <c r="K844" i="7"/>
  <c r="I11" i="7"/>
  <c r="J14" i="7"/>
  <c r="J15" i="7"/>
  <c r="J22" i="7"/>
  <c r="K22" i="7" s="1"/>
  <c r="I27" i="7"/>
  <c r="K27" i="7" s="1"/>
  <c r="J29" i="7"/>
  <c r="H31" i="7"/>
  <c r="J37" i="7"/>
  <c r="J42" i="7"/>
  <c r="H46" i="7"/>
  <c r="J51" i="7"/>
  <c r="K51" i="7" s="1"/>
  <c r="J54" i="7"/>
  <c r="I59" i="7"/>
  <c r="I71" i="7"/>
  <c r="K71" i="7" s="1"/>
  <c r="J73" i="7"/>
  <c r="H79" i="7"/>
  <c r="J59" i="7"/>
  <c r="J105" i="7"/>
  <c r="I146" i="7"/>
  <c r="H157" i="7"/>
  <c r="K157" i="7" s="1"/>
  <c r="I166" i="7"/>
  <c r="I174" i="7"/>
  <c r="I186" i="7"/>
  <c r="J198" i="7"/>
  <c r="I198" i="7"/>
  <c r="K198" i="7" s="1"/>
  <c r="I201" i="7"/>
  <c r="H201" i="7"/>
  <c r="J218" i="7"/>
  <c r="H218" i="7"/>
  <c r="I218" i="7"/>
  <c r="I15" i="7"/>
  <c r="K15" i="7" s="1"/>
  <c r="I19" i="7"/>
  <c r="H30" i="7"/>
  <c r="H38" i="7"/>
  <c r="K38" i="7" s="1"/>
  <c r="I43" i="7"/>
  <c r="J45" i="7"/>
  <c r="H47" i="7"/>
  <c r="I55" i="7"/>
  <c r="K55" i="7" s="1"/>
  <c r="I67" i="7"/>
  <c r="J70" i="7"/>
  <c r="H78" i="7"/>
  <c r="H202" i="7"/>
  <c r="J202" i="7"/>
  <c r="J38" i="7"/>
  <c r="H43" i="7"/>
  <c r="H110" i="7"/>
  <c r="H181" i="7"/>
  <c r="K181" i="7" s="1"/>
  <c r="J196" i="7"/>
  <c r="I206" i="7"/>
  <c r="J206" i="7"/>
  <c r="I213" i="7"/>
  <c r="H213" i="7"/>
  <c r="H229" i="7"/>
  <c r="J230" i="7"/>
  <c r="K230" i="7" s="1"/>
  <c r="H237" i="7"/>
  <c r="J240" i="7"/>
  <c r="I242" i="7"/>
  <c r="I246" i="7"/>
  <c r="I248" i="7"/>
  <c r="K248" i="7" s="1"/>
  <c r="H253" i="7"/>
  <c r="J254" i="7"/>
  <c r="H261" i="7"/>
  <c r="H269" i="7"/>
  <c r="J270" i="7"/>
  <c r="K270" i="7" s="1"/>
  <c r="H277" i="7"/>
  <c r="I286" i="7"/>
  <c r="I289" i="7"/>
  <c r="H293" i="7"/>
  <c r="J303" i="7"/>
  <c r="H319" i="7"/>
  <c r="H331" i="7"/>
  <c r="K331" i="7" s="1"/>
  <c r="I333" i="7"/>
  <c r="J335" i="7"/>
  <c r="I340" i="7"/>
  <c r="K340" i="7" s="1"/>
  <c r="I345" i="7"/>
  <c r="J352" i="7"/>
  <c r="H408" i="7"/>
  <c r="H418" i="7"/>
  <c r="K418" i="7" s="1"/>
  <c r="J426" i="7"/>
  <c r="H450" i="7"/>
  <c r="J457" i="7"/>
  <c r="I506" i="7"/>
  <c r="K506" i="7" s="1"/>
  <c r="H513" i="7"/>
  <c r="J514" i="7"/>
  <c r="K514" i="7" s="1"/>
  <c r="H522" i="7"/>
  <c r="J524" i="7"/>
  <c r="H537" i="7"/>
  <c r="J538" i="7"/>
  <c r="K538" i="7" s="1"/>
  <c r="H561" i="7"/>
  <c r="K561" i="7" s="1"/>
  <c r="H562" i="7"/>
  <c r="J564" i="7"/>
  <c r="H577" i="7"/>
  <c r="J578" i="7"/>
  <c r="K578" i="7" s="1"/>
  <c r="H586" i="7"/>
  <c r="K586" i="7" s="1"/>
  <c r="J593" i="7"/>
  <c r="H602" i="7"/>
  <c r="J609" i="7"/>
  <c r="K609" i="7" s="1"/>
  <c r="H618" i="7"/>
  <c r="J625" i="7"/>
  <c r="H629" i="7"/>
  <c r="K629" i="7" s="1"/>
  <c r="J634" i="7"/>
  <c r="J640" i="7"/>
  <c r="K640" i="7" s="1"/>
  <c r="I642" i="7"/>
  <c r="K642" i="7" s="1"/>
  <c r="I650" i="7"/>
  <c r="I651" i="7"/>
  <c r="J656" i="7"/>
  <c r="K656" i="7" s="1"/>
  <c r="H661" i="7"/>
  <c r="H667" i="7"/>
  <c r="K667" i="7" s="1"/>
  <c r="J673" i="7"/>
  <c r="I676" i="7"/>
  <c r="H679" i="7"/>
  <c r="J684" i="7"/>
  <c r="J688" i="7"/>
  <c r="K688" i="7" s="1"/>
  <c r="H693" i="7"/>
  <c r="K693" i="7" s="1"/>
  <c r="J705" i="7"/>
  <c r="I708" i="7"/>
  <c r="H711" i="7"/>
  <c r="I719" i="7"/>
  <c r="I724" i="7"/>
  <c r="K724" i="7" s="1"/>
  <c r="H734" i="7"/>
  <c r="K734" i="7" s="1"/>
  <c r="J750" i="7"/>
  <c r="H753" i="7"/>
  <c r="K753" i="7" s="1"/>
  <c r="J761" i="7"/>
  <c r="H783" i="7"/>
  <c r="J788" i="7"/>
  <c r="J798" i="7"/>
  <c r="H803" i="7"/>
  <c r="J840" i="7"/>
  <c r="H847" i="7"/>
  <c r="H242" i="7"/>
  <c r="K242" i="7" s="1"/>
  <c r="H246" i="7"/>
  <c r="J293" i="7"/>
  <c r="J319" i="7"/>
  <c r="I368" i="7"/>
  <c r="H391" i="7"/>
  <c r="H399" i="7"/>
  <c r="K399" i="7" s="1"/>
  <c r="J418" i="7"/>
  <c r="I434" i="7"/>
  <c r="K434" i="7" s="1"/>
  <c r="J438" i="7"/>
  <c r="K438" i="7" s="1"/>
  <c r="J450" i="7"/>
  <c r="J453" i="7"/>
  <c r="I474" i="7"/>
  <c r="K474" i="7" s="1"/>
  <c r="J485" i="7"/>
  <c r="J492" i="7"/>
  <c r="J501" i="7"/>
  <c r="J522" i="7"/>
  <c r="J562" i="7"/>
  <c r="J577" i="7"/>
  <c r="H650" i="7"/>
  <c r="K650" i="7" s="1"/>
  <c r="H651" i="7"/>
  <c r="K651" i="7" s="1"/>
  <c r="J661" i="7"/>
  <c r="J724" i="7"/>
  <c r="J214" i="7"/>
  <c r="H221" i="7"/>
  <c r="I234" i="7"/>
  <c r="K234" i="7" s="1"/>
  <c r="I236" i="7"/>
  <c r="H241" i="7"/>
  <c r="H249" i="7"/>
  <c r="J252" i="7"/>
  <c r="I258" i="7"/>
  <c r="K258" i="7" s="1"/>
  <c r="J260" i="7"/>
  <c r="I262" i="7"/>
  <c r="H265" i="7"/>
  <c r="J268" i="7"/>
  <c r="I274" i="7"/>
  <c r="K274" i="7" s="1"/>
  <c r="J276" i="7"/>
  <c r="I290" i="7"/>
  <c r="H336" i="7"/>
  <c r="H339" i="7"/>
  <c r="I344" i="7"/>
  <c r="I352" i="7"/>
  <c r="K352" i="7" s="1"/>
  <c r="I353" i="7"/>
  <c r="H359" i="7"/>
  <c r="J363" i="7"/>
  <c r="H368" i="7"/>
  <c r="I377" i="7"/>
  <c r="H383" i="7"/>
  <c r="I385" i="7"/>
  <c r="J391" i="7"/>
  <c r="J556" i="7"/>
  <c r="J585" i="7"/>
  <c r="K585" i="7" s="1"/>
  <c r="H610" i="7"/>
  <c r="J617" i="7"/>
  <c r="K617" i="7" s="1"/>
  <c r="I626" i="7"/>
  <c r="I634" i="7"/>
  <c r="K634" i="7" s="1"/>
  <c r="I635" i="7"/>
  <c r="J641" i="7"/>
  <c r="H645" i="7"/>
  <c r="J657" i="7"/>
  <c r="I660" i="7"/>
  <c r="H663" i="7"/>
  <c r="J668" i="7"/>
  <c r="H677" i="7"/>
  <c r="J689" i="7"/>
  <c r="I692" i="7"/>
  <c r="K692" i="7" s="1"/>
  <c r="H695" i="7"/>
  <c r="J700" i="7"/>
  <c r="J704" i="7"/>
  <c r="K704" i="7" s="1"/>
  <c r="H709" i="7"/>
  <c r="K709" i="7" s="1"/>
  <c r="J710" i="7"/>
  <c r="H715" i="7"/>
  <c r="K715" i="7" s="1"/>
  <c r="I718" i="7"/>
  <c r="I720" i="7"/>
  <c r="K720" i="7" s="1"/>
  <c r="J726" i="7"/>
  <c r="J733" i="7"/>
  <c r="K733" i="7" s="1"/>
  <c r="I738" i="7"/>
  <c r="H746" i="7"/>
  <c r="J749" i="7"/>
  <c r="J762" i="7"/>
  <c r="J772" i="7"/>
  <c r="I788" i="7"/>
  <c r="K788" i="7" s="1"/>
  <c r="I810" i="7"/>
  <c r="K810" i="7" s="1"/>
  <c r="I812" i="7"/>
  <c r="J822" i="7"/>
  <c r="J830" i="7"/>
  <c r="J834" i="7"/>
  <c r="H836" i="7"/>
  <c r="K836" i="7" s="1"/>
  <c r="H839" i="7"/>
  <c r="J848" i="7"/>
  <c r="H320" i="7"/>
  <c r="H323" i="7"/>
  <c r="H335" i="7"/>
  <c r="K335" i="7" s="1"/>
  <c r="J347" i="7"/>
  <c r="I361" i="7"/>
  <c r="H367" i="7"/>
  <c r="I376" i="7"/>
  <c r="K376" i="7" s="1"/>
  <c r="J454" i="7"/>
  <c r="H457" i="7"/>
  <c r="J458" i="7"/>
  <c r="K458" i="7" s="1"/>
  <c r="J469" i="7"/>
  <c r="K469" i="7" s="1"/>
  <c r="J477" i="7"/>
  <c r="J484" i="7"/>
  <c r="J493" i="7"/>
  <c r="J500" i="7"/>
  <c r="J509" i="7"/>
  <c r="J516" i="7"/>
  <c r="H529" i="7"/>
  <c r="J540" i="7"/>
  <c r="J569" i="7"/>
  <c r="K569" i="7" s="1"/>
  <c r="H593" i="7"/>
  <c r="H597" i="7"/>
  <c r="J626" i="7"/>
  <c r="K626" i="7" s="1"/>
  <c r="H635" i="7"/>
  <c r="J645" i="7"/>
  <c r="J677" i="7"/>
  <c r="H738" i="7"/>
  <c r="K738" i="7" s="1"/>
  <c r="J810" i="7"/>
  <c r="H812" i="7"/>
  <c r="H228" i="7"/>
  <c r="J228" i="7"/>
  <c r="I228" i="7"/>
  <c r="J332" i="7"/>
  <c r="H332" i="7"/>
  <c r="I332" i="7"/>
  <c r="J373" i="7"/>
  <c r="I373" i="7"/>
  <c r="J397" i="7"/>
  <c r="I397" i="7"/>
  <c r="J486" i="7"/>
  <c r="H486" i="7"/>
  <c r="I486" i="7"/>
  <c r="J542" i="7"/>
  <c r="H542" i="7"/>
  <c r="I542" i="7"/>
  <c r="J606" i="7"/>
  <c r="H606" i="7"/>
  <c r="I606" i="7"/>
  <c r="J622" i="7"/>
  <c r="H622" i="7"/>
  <c r="I622" i="7"/>
  <c r="J675" i="7"/>
  <c r="H675" i="7"/>
  <c r="I675" i="7"/>
  <c r="J723" i="7"/>
  <c r="H723" i="7"/>
  <c r="I723" i="7"/>
  <c r="H2" i="7"/>
  <c r="H3" i="7"/>
  <c r="K3" i="7" s="1"/>
  <c r="J5" i="7"/>
  <c r="H10" i="7"/>
  <c r="H11" i="7"/>
  <c r="K11" i="7" s="1"/>
  <c r="J13" i="7"/>
  <c r="H18" i="7"/>
  <c r="H19" i="7"/>
  <c r="K19" i="7" s="1"/>
  <c r="I23" i="7"/>
  <c r="J25" i="7"/>
  <c r="J30" i="7"/>
  <c r="H34" i="7"/>
  <c r="H35" i="7"/>
  <c r="K35" i="7" s="1"/>
  <c r="I39" i="7"/>
  <c r="J41" i="7"/>
  <c r="J46" i="7"/>
  <c r="H50" i="7"/>
  <c r="J53" i="7"/>
  <c r="H58" i="7"/>
  <c r="J61" i="7"/>
  <c r="H66" i="7"/>
  <c r="H67" i="7"/>
  <c r="J69" i="7"/>
  <c r="I74" i="7"/>
  <c r="I75" i="7"/>
  <c r="J77" i="7"/>
  <c r="J78" i="7"/>
  <c r="I82" i="7"/>
  <c r="I83" i="7"/>
  <c r="J85" i="7"/>
  <c r="J86" i="7"/>
  <c r="K86" i="7" s="1"/>
  <c r="I90" i="7"/>
  <c r="I91" i="7"/>
  <c r="J93" i="7"/>
  <c r="J94" i="7"/>
  <c r="K94" i="7" s="1"/>
  <c r="I98" i="7"/>
  <c r="I99" i="7"/>
  <c r="J101" i="7"/>
  <c r="J102" i="7"/>
  <c r="K102" i="7" s="1"/>
  <c r="I106" i="7"/>
  <c r="I107" i="7"/>
  <c r="J109" i="7"/>
  <c r="J110" i="7"/>
  <c r="I114" i="7"/>
  <c r="I115" i="7"/>
  <c r="J117" i="7"/>
  <c r="J118" i="7"/>
  <c r="K118" i="7" s="1"/>
  <c r="I122" i="7"/>
  <c r="I123" i="7"/>
  <c r="J125" i="7"/>
  <c r="J126" i="7"/>
  <c r="K126" i="7" s="1"/>
  <c r="I130" i="7"/>
  <c r="I131" i="7"/>
  <c r="J133" i="7"/>
  <c r="J134" i="7"/>
  <c r="K134" i="7" s="1"/>
  <c r="I138" i="7"/>
  <c r="I139" i="7"/>
  <c r="J141" i="7"/>
  <c r="I145" i="7"/>
  <c r="J148" i="7"/>
  <c r="K148" i="7" s="1"/>
  <c r="I152" i="7"/>
  <c r="H153" i="7"/>
  <c r="I165" i="7"/>
  <c r="J168" i="7"/>
  <c r="K168" i="7" s="1"/>
  <c r="I172" i="7"/>
  <c r="I173" i="7"/>
  <c r="I178" i="7"/>
  <c r="I185" i="7"/>
  <c r="J188" i="7"/>
  <c r="K188" i="7" s="1"/>
  <c r="I192" i="7"/>
  <c r="I193" i="7"/>
  <c r="I200" i="7"/>
  <c r="J208" i="7"/>
  <c r="I210" i="7"/>
  <c r="I220" i="7"/>
  <c r="K220" i="7" s="1"/>
  <c r="J226" i="7"/>
  <c r="H226" i="7"/>
  <c r="J250" i="7"/>
  <c r="H250" i="7"/>
  <c r="I250" i="7"/>
  <c r="J266" i="7"/>
  <c r="H266" i="7"/>
  <c r="I266" i="7"/>
  <c r="J337" i="7"/>
  <c r="I337" i="7"/>
  <c r="J357" i="7"/>
  <c r="I357" i="7"/>
  <c r="J364" i="7"/>
  <c r="H364" i="7"/>
  <c r="I364" i="7"/>
  <c r="J381" i="7"/>
  <c r="I381" i="7"/>
  <c r="J462" i="7"/>
  <c r="H462" i="7"/>
  <c r="I462" i="7"/>
  <c r="J313" i="7"/>
  <c r="I313" i="7"/>
  <c r="J356" i="7"/>
  <c r="H356" i="7"/>
  <c r="I356" i="7"/>
  <c r="J380" i="7"/>
  <c r="H380" i="7"/>
  <c r="I380" i="7"/>
  <c r="J389" i="7"/>
  <c r="I389" i="7"/>
  <c r="J446" i="7"/>
  <c r="H446" i="7"/>
  <c r="I446" i="7"/>
  <c r="J776" i="7"/>
  <c r="H776" i="7"/>
  <c r="I776" i="7"/>
  <c r="H782" i="7"/>
  <c r="J782" i="7"/>
  <c r="J792" i="7"/>
  <c r="H792" i="7"/>
  <c r="I792" i="7"/>
  <c r="H802" i="7"/>
  <c r="J802" i="7"/>
  <c r="J2" i="7"/>
  <c r="I7" i="7"/>
  <c r="K7" i="7" s="1"/>
  <c r="J10" i="7"/>
  <c r="J18" i="7"/>
  <c r="H23" i="7"/>
  <c r="J34" i="7"/>
  <c r="H39" i="7"/>
  <c r="J50" i="7"/>
  <c r="J58" i="7"/>
  <c r="J66" i="7"/>
  <c r="H74" i="7"/>
  <c r="K74" i="7" s="1"/>
  <c r="H75" i="7"/>
  <c r="K75" i="7" s="1"/>
  <c r="H82" i="7"/>
  <c r="K82" i="7" s="1"/>
  <c r="H83" i="7"/>
  <c r="H90" i="7"/>
  <c r="K90" i="7" s="1"/>
  <c r="H91" i="7"/>
  <c r="K91" i="7" s="1"/>
  <c r="H98" i="7"/>
  <c r="K98" i="7" s="1"/>
  <c r="H99" i="7"/>
  <c r="H106" i="7"/>
  <c r="K106" i="7" s="1"/>
  <c r="H107" i="7"/>
  <c r="K107" i="7" s="1"/>
  <c r="H114" i="7"/>
  <c r="K114" i="7" s="1"/>
  <c r="H115" i="7"/>
  <c r="H122" i="7"/>
  <c r="K122" i="7" s="1"/>
  <c r="H123" i="7"/>
  <c r="K123" i="7" s="1"/>
  <c r="H130" i="7"/>
  <c r="K130" i="7" s="1"/>
  <c r="H131" i="7"/>
  <c r="H138" i="7"/>
  <c r="K138" i="7" s="1"/>
  <c r="H139" i="7"/>
  <c r="K139" i="7" s="1"/>
  <c r="H145" i="7"/>
  <c r="K145" i="7" s="1"/>
  <c r="H152" i="7"/>
  <c r="J156" i="7"/>
  <c r="J160" i="7"/>
  <c r="H164" i="7"/>
  <c r="H165" i="7"/>
  <c r="H172" i="7"/>
  <c r="K172" i="7" s="1"/>
  <c r="H173" i="7"/>
  <c r="K173" i="7" s="1"/>
  <c r="H184" i="7"/>
  <c r="H185" i="7"/>
  <c r="K185" i="7" s="1"/>
  <c r="I190" i="7"/>
  <c r="H192" i="7"/>
  <c r="K192" i="7" s="1"/>
  <c r="H193" i="7"/>
  <c r="K193" i="7" s="1"/>
  <c r="H197" i="7"/>
  <c r="J200" i="7"/>
  <c r="I202" i="7"/>
  <c r="H205" i="7"/>
  <c r="H210" i="7"/>
  <c r="J212" i="7"/>
  <c r="I214" i="7"/>
  <c r="K214" i="7" s="1"/>
  <c r="H217" i="7"/>
  <c r="J220" i="7"/>
  <c r="I222" i="7"/>
  <c r="J224" i="7"/>
  <c r="I226" i="7"/>
  <c r="I233" i="7"/>
  <c r="H233" i="7"/>
  <c r="I257" i="7"/>
  <c r="H257" i="7"/>
  <c r="H264" i="7"/>
  <c r="J264" i="7"/>
  <c r="I273" i="7"/>
  <c r="H273" i="7"/>
  <c r="J282" i="7"/>
  <c r="I282" i="7"/>
  <c r="H296" i="7"/>
  <c r="J296" i="7"/>
  <c r="J305" i="7"/>
  <c r="I305" i="7"/>
  <c r="J321" i="7"/>
  <c r="I321" i="7"/>
  <c r="I343" i="7"/>
  <c r="J343" i="7"/>
  <c r="H343" i="7"/>
  <c r="K343" i="7" s="1"/>
  <c r="J348" i="7"/>
  <c r="H348" i="7"/>
  <c r="I348" i="7"/>
  <c r="J365" i="7"/>
  <c r="I365" i="7"/>
  <c r="J430" i="7"/>
  <c r="H430" i="7"/>
  <c r="I430" i="7"/>
  <c r="I470" i="7"/>
  <c r="J470" i="7"/>
  <c r="H470" i="7"/>
  <c r="I245" i="7"/>
  <c r="H245" i="7"/>
  <c r="I288" i="7"/>
  <c r="J288" i="7"/>
  <c r="H288" i="7"/>
  <c r="K288" i="7" s="1"/>
  <c r="J405" i="7"/>
  <c r="I405" i="7"/>
  <c r="J414" i="7"/>
  <c r="H414" i="7"/>
  <c r="I414" i="7"/>
  <c r="I465" i="7"/>
  <c r="J465" i="7"/>
  <c r="H465" i="7"/>
  <c r="K465" i="7" s="1"/>
  <c r="J502" i="7"/>
  <c r="H502" i="7"/>
  <c r="I502" i="7"/>
  <c r="J566" i="7"/>
  <c r="H566" i="7"/>
  <c r="I566" i="7"/>
  <c r="J590" i="7"/>
  <c r="H590" i="7"/>
  <c r="I590" i="7"/>
  <c r="H628" i="7"/>
  <c r="J628" i="7"/>
  <c r="I628" i="7"/>
  <c r="I649" i="7"/>
  <c r="J649" i="7"/>
  <c r="H649" i="7"/>
  <c r="J707" i="7"/>
  <c r="H707" i="7"/>
  <c r="I707" i="7"/>
  <c r="H846" i="7"/>
  <c r="J846" i="7"/>
  <c r="I846" i="7"/>
  <c r="H6" i="7"/>
  <c r="K6" i="7" s="1"/>
  <c r="J9" i="7"/>
  <c r="H14" i="7"/>
  <c r="K14" i="7" s="1"/>
  <c r="I31" i="7"/>
  <c r="J33" i="7"/>
  <c r="H42" i="7"/>
  <c r="K42" i="7" s="1"/>
  <c r="I47" i="7"/>
  <c r="J49" i="7"/>
  <c r="H54" i="7"/>
  <c r="K54" i="7" s="1"/>
  <c r="J57" i="7"/>
  <c r="H62" i="7"/>
  <c r="K62" i="7" s="1"/>
  <c r="J65" i="7"/>
  <c r="H70" i="7"/>
  <c r="K70" i="7" s="1"/>
  <c r="I79" i="7"/>
  <c r="J81" i="7"/>
  <c r="I87" i="7"/>
  <c r="K87" i="7" s="1"/>
  <c r="J89" i="7"/>
  <c r="I95" i="7"/>
  <c r="K95" i="7" s="1"/>
  <c r="J97" i="7"/>
  <c r="I103" i="7"/>
  <c r="K103" i="7" s="1"/>
  <c r="I111" i="7"/>
  <c r="K111" i="7" s="1"/>
  <c r="I119" i="7"/>
  <c r="K119" i="7" s="1"/>
  <c r="J121" i="7"/>
  <c r="I127" i="7"/>
  <c r="K127" i="7" s="1"/>
  <c r="J129" i="7"/>
  <c r="I135" i="7"/>
  <c r="K135" i="7" s="1"/>
  <c r="J137" i="7"/>
  <c r="J144" i="7"/>
  <c r="K144" i="7" s="1"/>
  <c r="I149" i="7"/>
  <c r="K149" i="7" s="1"/>
  <c r="I154" i="7"/>
  <c r="I158" i="7"/>
  <c r="I162" i="7"/>
  <c r="J164" i="7"/>
  <c r="I169" i="7"/>
  <c r="K169" i="7" s="1"/>
  <c r="H176" i="7"/>
  <c r="K176" i="7" s="1"/>
  <c r="H177" i="7"/>
  <c r="K177" i="7" s="1"/>
  <c r="I182" i="7"/>
  <c r="J184" i="7"/>
  <c r="I189" i="7"/>
  <c r="K189" i="7" s="1"/>
  <c r="I196" i="7"/>
  <c r="K196" i="7" s="1"/>
  <c r="I204" i="7"/>
  <c r="K204" i="7" s="1"/>
  <c r="H209" i="7"/>
  <c r="I216" i="7"/>
  <c r="K216" i="7" s="1"/>
  <c r="H222" i="7"/>
  <c r="J238" i="7"/>
  <c r="H238" i="7"/>
  <c r="I238" i="7"/>
  <c r="I327" i="7"/>
  <c r="J327" i="7"/>
  <c r="H327" i="7"/>
  <c r="J349" i="7"/>
  <c r="I349" i="7"/>
  <c r="J372" i="7"/>
  <c r="H372" i="7"/>
  <c r="I372" i="7"/>
  <c r="J388" i="7"/>
  <c r="H388" i="7"/>
  <c r="I388" i="7"/>
  <c r="J396" i="7"/>
  <c r="H396" i="7"/>
  <c r="I396" i="7"/>
  <c r="J404" i="7"/>
  <c r="H404" i="7"/>
  <c r="I404" i="7"/>
  <c r="I449" i="7"/>
  <c r="J449" i="7"/>
  <c r="H449" i="7"/>
  <c r="K449" i="7" s="1"/>
  <c r="J236" i="7"/>
  <c r="K236" i="7" s="1"/>
  <c r="J248" i="7"/>
  <c r="H262" i="7"/>
  <c r="H278" i="7"/>
  <c r="K278" i="7" s="1"/>
  <c r="H289" i="7"/>
  <c r="K289" i="7" s="1"/>
  <c r="H307" i="7"/>
  <c r="K307" i="7" s="1"/>
  <c r="H308" i="7"/>
  <c r="K308" i="7" s="1"/>
  <c r="H315" i="7"/>
  <c r="K315" i="7" s="1"/>
  <c r="H316" i="7"/>
  <c r="K316" i="7" s="1"/>
  <c r="J323" i="7"/>
  <c r="H328" i="7"/>
  <c r="K328" i="7" s="1"/>
  <c r="J339" i="7"/>
  <c r="H344" i="7"/>
  <c r="J351" i="7"/>
  <c r="J359" i="7"/>
  <c r="J367" i="7"/>
  <c r="J375" i="7"/>
  <c r="K375" i="7" s="1"/>
  <c r="J383" i="7"/>
  <c r="J384" i="7"/>
  <c r="K384" i="7" s="1"/>
  <c r="J392" i="7"/>
  <c r="K392" i="7" s="1"/>
  <c r="J408" i="7"/>
  <c r="H478" i="7"/>
  <c r="I478" i="7"/>
  <c r="J526" i="7"/>
  <c r="H526" i="7"/>
  <c r="I526" i="7"/>
  <c r="J550" i="7"/>
  <c r="H550" i="7"/>
  <c r="I550" i="7"/>
  <c r="J623" i="7"/>
  <c r="H623" i="7"/>
  <c r="I623" i="7"/>
  <c r="H658" i="7"/>
  <c r="I658" i="7"/>
  <c r="J658" i="7"/>
  <c r="I281" i="7"/>
  <c r="K281" i="7" s="1"/>
  <c r="I294" i="7"/>
  <c r="H300" i="7"/>
  <c r="I312" i="7"/>
  <c r="K312" i="7" s="1"/>
  <c r="I320" i="7"/>
  <c r="I325" i="7"/>
  <c r="I336" i="7"/>
  <c r="I341" i="7"/>
  <c r="H347" i="7"/>
  <c r="H355" i="7"/>
  <c r="K355" i="7" s="1"/>
  <c r="H363" i="7"/>
  <c r="H371" i="7"/>
  <c r="K371" i="7" s="1"/>
  <c r="H379" i="7"/>
  <c r="K379" i="7" s="1"/>
  <c r="H387" i="7"/>
  <c r="H395" i="7"/>
  <c r="H403" i="7"/>
  <c r="I426" i="7"/>
  <c r="I442" i="7"/>
  <c r="K442" i="7" s="1"/>
  <c r="I454" i="7"/>
  <c r="H461" i="7"/>
  <c r="H473" i="7"/>
  <c r="J476" i="7"/>
  <c r="J478" i="7"/>
  <c r="J494" i="7"/>
  <c r="H494" i="7"/>
  <c r="I494" i="7"/>
  <c r="J510" i="7"/>
  <c r="H510" i="7"/>
  <c r="I510" i="7"/>
  <c r="J534" i="7"/>
  <c r="H534" i="7"/>
  <c r="I534" i="7"/>
  <c r="J558" i="7"/>
  <c r="H558" i="7"/>
  <c r="I558" i="7"/>
  <c r="J574" i="7"/>
  <c r="H574" i="7"/>
  <c r="I574" i="7"/>
  <c r="J598" i="7"/>
  <c r="H598" i="7"/>
  <c r="I598" i="7"/>
  <c r="J614" i="7"/>
  <c r="H614" i="7"/>
  <c r="I614" i="7"/>
  <c r="I633" i="7"/>
  <c r="J633" i="7"/>
  <c r="H633" i="7"/>
  <c r="J638" i="7"/>
  <c r="H638" i="7"/>
  <c r="I638" i="7"/>
  <c r="H644" i="7"/>
  <c r="J644" i="7"/>
  <c r="I644" i="7"/>
  <c r="J387" i="7"/>
  <c r="J395" i="7"/>
  <c r="I401" i="7"/>
  <c r="J403" i="7"/>
  <c r="I409" i="7"/>
  <c r="H453" i="7"/>
  <c r="J461" i="7"/>
  <c r="J473" i="7"/>
  <c r="J518" i="7"/>
  <c r="H518" i="7"/>
  <c r="I518" i="7"/>
  <c r="J582" i="7"/>
  <c r="H582" i="7"/>
  <c r="I582" i="7"/>
  <c r="J639" i="7"/>
  <c r="H639" i="7"/>
  <c r="I639" i="7"/>
  <c r="J481" i="7"/>
  <c r="K481" i="7" s="1"/>
  <c r="J489" i="7"/>
  <c r="K489" i="7" s="1"/>
  <c r="J497" i="7"/>
  <c r="K497" i="7" s="1"/>
  <c r="J505" i="7"/>
  <c r="K505" i="7" s="1"/>
  <c r="J513" i="7"/>
  <c r="J521" i="7"/>
  <c r="K521" i="7" s="1"/>
  <c r="J529" i="7"/>
  <c r="J537" i="7"/>
  <c r="J545" i="7"/>
  <c r="K545" i="7" s="1"/>
  <c r="J553" i="7"/>
  <c r="K553" i="7" s="1"/>
  <c r="J594" i="7"/>
  <c r="K594" i="7" s="1"/>
  <c r="J602" i="7"/>
  <c r="J610" i="7"/>
  <c r="J618" i="7"/>
  <c r="J630" i="7"/>
  <c r="K630" i="7" s="1"/>
  <c r="J646" i="7"/>
  <c r="K646" i="7" s="1"/>
  <c r="I653" i="7"/>
  <c r="J653" i="7"/>
  <c r="J655" i="7"/>
  <c r="H655" i="7"/>
  <c r="H664" i="7"/>
  <c r="J664" i="7"/>
  <c r="I664" i="7"/>
  <c r="I669" i="7"/>
  <c r="J669" i="7"/>
  <c r="H669" i="7"/>
  <c r="J690" i="7"/>
  <c r="H690" i="7"/>
  <c r="I690" i="7"/>
  <c r="H696" i="7"/>
  <c r="J696" i="7"/>
  <c r="I696" i="7"/>
  <c r="I701" i="7"/>
  <c r="J701" i="7"/>
  <c r="H701" i="7"/>
  <c r="K701" i="7" s="1"/>
  <c r="J742" i="7"/>
  <c r="H742" i="7"/>
  <c r="I742" i="7"/>
  <c r="I757" i="7"/>
  <c r="J757" i="7"/>
  <c r="H757" i="7"/>
  <c r="J766" i="7"/>
  <c r="H766" i="7"/>
  <c r="I766" i="7"/>
  <c r="I819" i="7"/>
  <c r="H819" i="7"/>
  <c r="H826" i="7"/>
  <c r="J826" i="7"/>
  <c r="I826" i="7"/>
  <c r="I831" i="7"/>
  <c r="H831" i="7"/>
  <c r="H477" i="7"/>
  <c r="K477" i="7" s="1"/>
  <c r="J480" i="7"/>
  <c r="H485" i="7"/>
  <c r="J488" i="7"/>
  <c r="H493" i="7"/>
  <c r="J496" i="7"/>
  <c r="H501" i="7"/>
  <c r="K501" i="7" s="1"/>
  <c r="J504" i="7"/>
  <c r="H509" i="7"/>
  <c r="K509" i="7" s="1"/>
  <c r="J512" i="7"/>
  <c r="H517" i="7"/>
  <c r="J520" i="7"/>
  <c r="H525" i="7"/>
  <c r="K525" i="7" s="1"/>
  <c r="J528" i="7"/>
  <c r="H533" i="7"/>
  <c r="J536" i="7"/>
  <c r="H541" i="7"/>
  <c r="K541" i="7" s="1"/>
  <c r="J544" i="7"/>
  <c r="H549" i="7"/>
  <c r="J552" i="7"/>
  <c r="H557" i="7"/>
  <c r="J560" i="7"/>
  <c r="H565" i="7"/>
  <c r="K565" i="7" s="1"/>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K605" i="7" s="1"/>
  <c r="J613" i="7"/>
  <c r="K613" i="7" s="1"/>
  <c r="J621" i="7"/>
  <c r="K621" i="7" s="1"/>
  <c r="H625" i="7"/>
  <c r="H627" i="7"/>
  <c r="K627" i="7" s="1"/>
  <c r="I631" i="7"/>
  <c r="K631" i="7" s="1"/>
  <c r="J632" i="7"/>
  <c r="K632" i="7" s="1"/>
  <c r="I636" i="7"/>
  <c r="K636" i="7" s="1"/>
  <c r="J637" i="7"/>
  <c r="K637" i="7" s="1"/>
  <c r="H641" i="7"/>
  <c r="H643" i="7"/>
  <c r="K643" i="7" s="1"/>
  <c r="I647" i="7"/>
  <c r="K647" i="7" s="1"/>
  <c r="J648" i="7"/>
  <c r="K648" i="7" s="1"/>
  <c r="I652" i="7"/>
  <c r="K652" i="7" s="1"/>
  <c r="J654" i="7"/>
  <c r="H654" i="7"/>
  <c r="J674" i="7"/>
  <c r="H674" i="7"/>
  <c r="I674" i="7"/>
  <c r="H680" i="7"/>
  <c r="J680" i="7"/>
  <c r="I680" i="7"/>
  <c r="I685" i="7"/>
  <c r="J685" i="7"/>
  <c r="H685" i="7"/>
  <c r="J706" i="7"/>
  <c r="H706" i="7"/>
  <c r="I706" i="7"/>
  <c r="H712" i="7"/>
  <c r="J712" i="7"/>
  <c r="I712" i="7"/>
  <c r="J722" i="7"/>
  <c r="H722" i="7"/>
  <c r="I722" i="7"/>
  <c r="I729" i="7"/>
  <c r="J729" i="7"/>
  <c r="H729" i="7"/>
  <c r="J784" i="7"/>
  <c r="H784" i="7"/>
  <c r="I784" i="7"/>
  <c r="I795" i="7"/>
  <c r="H795" i="7"/>
  <c r="J804" i="7"/>
  <c r="H804" i="7"/>
  <c r="I804" i="7"/>
  <c r="H814" i="7"/>
  <c r="J814" i="7"/>
  <c r="J660" i="7"/>
  <c r="J665" i="7"/>
  <c r="K665" i="7" s="1"/>
  <c r="H670" i="7"/>
  <c r="K670" i="7" s="1"/>
  <c r="H671" i="7"/>
  <c r="K671" i="7" s="1"/>
  <c r="J676" i="7"/>
  <c r="J681" i="7"/>
  <c r="K681" i="7" s="1"/>
  <c r="H686" i="7"/>
  <c r="K686" i="7" s="1"/>
  <c r="H687" i="7"/>
  <c r="K687" i="7" s="1"/>
  <c r="J692" i="7"/>
  <c r="J697" i="7"/>
  <c r="K697" i="7" s="1"/>
  <c r="H702" i="7"/>
  <c r="K702" i="7" s="1"/>
  <c r="H703" i="7"/>
  <c r="K703" i="7" s="1"/>
  <c r="J708" i="7"/>
  <c r="J713" i="7"/>
  <c r="K713" i="7" s="1"/>
  <c r="H718" i="7"/>
  <c r="K718" i="7" s="1"/>
  <c r="H719" i="7"/>
  <c r="J746" i="7"/>
  <c r="H824" i="7"/>
  <c r="K824" i="7" s="1"/>
  <c r="H657" i="7"/>
  <c r="K657" i="7" s="1"/>
  <c r="I663" i="7"/>
  <c r="I668" i="7"/>
  <c r="K668" i="7" s="1"/>
  <c r="H673" i="7"/>
  <c r="K673" i="7" s="1"/>
  <c r="I679" i="7"/>
  <c r="I684" i="7"/>
  <c r="K684" i="7" s="1"/>
  <c r="H689" i="7"/>
  <c r="I695" i="7"/>
  <c r="I700" i="7"/>
  <c r="K700" i="7" s="1"/>
  <c r="H705" i="7"/>
  <c r="K705" i="7" s="1"/>
  <c r="I711" i="7"/>
  <c r="I716" i="7"/>
  <c r="H721" i="7"/>
  <c r="I726" i="7"/>
  <c r="K726" i="7" s="1"/>
  <c r="H741" i="7"/>
  <c r="I750" i="7"/>
  <c r="K750" i="7" s="1"/>
  <c r="I762" i="7"/>
  <c r="K762" i="7" s="1"/>
  <c r="H765" i="7"/>
  <c r="I772" i="7"/>
  <c r="I786" i="7"/>
  <c r="K786" i="7" s="1"/>
  <c r="I794" i="7"/>
  <c r="H799" i="7"/>
  <c r="J806" i="7"/>
  <c r="I808" i="7"/>
  <c r="K808" i="7" s="1"/>
  <c r="H811" i="7"/>
  <c r="I818" i="7"/>
  <c r="H823" i="7"/>
  <c r="I828" i="7"/>
  <c r="H835" i="7"/>
  <c r="I840" i="7"/>
  <c r="K840" i="7" s="1"/>
  <c r="H843" i="7"/>
  <c r="I848" i="7"/>
  <c r="K848" i="7" s="1"/>
  <c r="J716" i="7"/>
  <c r="K716" i="7" s="1"/>
  <c r="J721" i="7"/>
  <c r="J741" i="7"/>
  <c r="H749" i="7"/>
  <c r="K749" i="7" s="1"/>
  <c r="H761" i="7"/>
  <c r="K761" i="7" s="1"/>
  <c r="J765" i="7"/>
  <c r="J786" i="7"/>
  <c r="H791" i="7"/>
  <c r="J794" i="7"/>
  <c r="J818" i="7"/>
  <c r="D850" i="7"/>
  <c r="J255" i="7"/>
  <c r="H255" i="7"/>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I151" i="7"/>
  <c r="J163" i="7"/>
  <c r="H163" i="7"/>
  <c r="I163" i="7"/>
  <c r="J175" i="7"/>
  <c r="H175" i="7"/>
  <c r="I175" i="7"/>
  <c r="J199" i="7"/>
  <c r="H199" i="7"/>
  <c r="I199" i="7"/>
  <c r="J211" i="7"/>
  <c r="H211" i="7"/>
  <c r="I211" i="7"/>
  <c r="J223" i="7"/>
  <c r="H223" i="7"/>
  <c r="I223" i="7"/>
  <c r="J243" i="7"/>
  <c r="H243" i="7"/>
  <c r="I243" i="7"/>
  <c r="J291" i="7"/>
  <c r="H291" i="7"/>
  <c r="I291" i="7"/>
  <c r="J318" i="7"/>
  <c r="H318" i="7"/>
  <c r="I318" i="7"/>
  <c r="J390" i="7"/>
  <c r="H390" i="7"/>
  <c r="I390" i="7"/>
  <c r="J411" i="7"/>
  <c r="H411" i="7"/>
  <c r="I411" i="7"/>
  <c r="H416" i="7"/>
  <c r="J416" i="7"/>
  <c r="I416" i="7"/>
  <c r="I421" i="7"/>
  <c r="J421" i="7"/>
  <c r="H421" i="7"/>
  <c r="J427" i="7"/>
  <c r="H427" i="7"/>
  <c r="I427" i="7"/>
  <c r="H432" i="7"/>
  <c r="J432" i="7"/>
  <c r="I432" i="7"/>
  <c r="I437" i="7"/>
  <c r="J437" i="7"/>
  <c r="H437" i="7"/>
  <c r="J443" i="7"/>
  <c r="H443" i="7"/>
  <c r="I443" i="7"/>
  <c r="J511" i="7"/>
  <c r="H511" i="7"/>
  <c r="I511" i="7"/>
  <c r="H4" i="7"/>
  <c r="I5" i="7"/>
  <c r="H8" i="7"/>
  <c r="I9" i="7"/>
  <c r="K9" i="7" s="1"/>
  <c r="H12" i="7"/>
  <c r="K12" i="7" s="1"/>
  <c r="I13" i="7"/>
  <c r="H16" i="7"/>
  <c r="K16" i="7" s="1"/>
  <c r="I17" i="7"/>
  <c r="K17" i="7" s="1"/>
  <c r="H20" i="7"/>
  <c r="I21" i="7"/>
  <c r="H24" i="7"/>
  <c r="I25" i="7"/>
  <c r="K25" i="7" s="1"/>
  <c r="H28" i="7"/>
  <c r="K28" i="7" s="1"/>
  <c r="I29" i="7"/>
  <c r="H32" i="7"/>
  <c r="K32" i="7" s="1"/>
  <c r="I33" i="7"/>
  <c r="K33" i="7" s="1"/>
  <c r="H36" i="7"/>
  <c r="I37" i="7"/>
  <c r="K37" i="7" s="1"/>
  <c r="H40" i="7"/>
  <c r="I41" i="7"/>
  <c r="K41" i="7" s="1"/>
  <c r="H44" i="7"/>
  <c r="K44" i="7" s="1"/>
  <c r="I45" i="7"/>
  <c r="K45" i="7" s="1"/>
  <c r="H48" i="7"/>
  <c r="K48" i="7" s="1"/>
  <c r="I49" i="7"/>
  <c r="H52" i="7"/>
  <c r="I53" i="7"/>
  <c r="H56" i="7"/>
  <c r="I57" i="7"/>
  <c r="K57" i="7" s="1"/>
  <c r="H60" i="7"/>
  <c r="K60" i="7" s="1"/>
  <c r="I61" i="7"/>
  <c r="K61" i="7" s="1"/>
  <c r="H64" i="7"/>
  <c r="K64" i="7" s="1"/>
  <c r="I65" i="7"/>
  <c r="H68" i="7"/>
  <c r="I69" i="7"/>
  <c r="H72" i="7"/>
  <c r="I73" i="7"/>
  <c r="K73" i="7" s="1"/>
  <c r="H76" i="7"/>
  <c r="K76" i="7" s="1"/>
  <c r="I77" i="7"/>
  <c r="H80" i="7"/>
  <c r="K80" i="7" s="1"/>
  <c r="I81" i="7"/>
  <c r="K81" i="7" s="1"/>
  <c r="H84" i="7"/>
  <c r="I85" i="7"/>
  <c r="H88" i="7"/>
  <c r="I89" i="7"/>
  <c r="K89" i="7" s="1"/>
  <c r="H92" i="7"/>
  <c r="K92" i="7" s="1"/>
  <c r="I93" i="7"/>
  <c r="H96" i="7"/>
  <c r="K96" i="7" s="1"/>
  <c r="I97" i="7"/>
  <c r="K97" i="7" s="1"/>
  <c r="H100" i="7"/>
  <c r="I101" i="7"/>
  <c r="H104" i="7"/>
  <c r="I105" i="7"/>
  <c r="K105" i="7" s="1"/>
  <c r="H108" i="7"/>
  <c r="K108" i="7" s="1"/>
  <c r="I109" i="7"/>
  <c r="H112" i="7"/>
  <c r="K112" i="7" s="1"/>
  <c r="I113" i="7"/>
  <c r="K113" i="7" s="1"/>
  <c r="H116" i="7"/>
  <c r="I117" i="7"/>
  <c r="K117" i="7" s="1"/>
  <c r="H120" i="7"/>
  <c r="I121" i="7"/>
  <c r="K121" i="7" s="1"/>
  <c r="H124" i="7"/>
  <c r="K124" i="7" s="1"/>
  <c r="I125" i="7"/>
  <c r="H128" i="7"/>
  <c r="K128" i="7" s="1"/>
  <c r="I129" i="7"/>
  <c r="K129" i="7" s="1"/>
  <c r="H132" i="7"/>
  <c r="I133" i="7"/>
  <c r="H136" i="7"/>
  <c r="I137" i="7"/>
  <c r="K137" i="7" s="1"/>
  <c r="H140" i="7"/>
  <c r="K140" i="7" s="1"/>
  <c r="I141" i="7"/>
  <c r="J142" i="7"/>
  <c r="H142" i="7"/>
  <c r="K142" i="7" s="1"/>
  <c r="J147" i="7"/>
  <c r="H147" i="7"/>
  <c r="I147" i="7"/>
  <c r="J171" i="7"/>
  <c r="H171" i="7"/>
  <c r="I171" i="7"/>
  <c r="J183" i="7"/>
  <c r="H183" i="7"/>
  <c r="I183" i="7"/>
  <c r="J195" i="7"/>
  <c r="H195" i="7"/>
  <c r="I195" i="7"/>
  <c r="J219" i="7"/>
  <c r="H219" i="7"/>
  <c r="I219" i="7"/>
  <c r="J231" i="7"/>
  <c r="H231" i="7"/>
  <c r="I231" i="7"/>
  <c r="J251" i="7"/>
  <c r="H251" i="7"/>
  <c r="I251" i="7"/>
  <c r="J259" i="7"/>
  <c r="H259" i="7"/>
  <c r="I259" i="7"/>
  <c r="J267" i="7"/>
  <c r="H267" i="7"/>
  <c r="I267" i="7"/>
  <c r="J275" i="7"/>
  <c r="H275" i="7"/>
  <c r="I275" i="7"/>
  <c r="J287" i="7"/>
  <c r="H287" i="7"/>
  <c r="I287" i="7"/>
  <c r="J299" i="7"/>
  <c r="H299" i="7"/>
  <c r="I299" i="7"/>
  <c r="J406" i="7"/>
  <c r="H406" i="7"/>
  <c r="I406" i="7"/>
  <c r="J575" i="7"/>
  <c r="H575" i="7"/>
  <c r="I575" i="7"/>
  <c r="J143" i="7"/>
  <c r="H143" i="7"/>
  <c r="I143" i="7"/>
  <c r="J159" i="7"/>
  <c r="H159" i="7"/>
  <c r="I159" i="7"/>
  <c r="J187" i="7"/>
  <c r="H187" i="7"/>
  <c r="I187" i="7"/>
  <c r="J203" i="7"/>
  <c r="H203" i="7"/>
  <c r="I203" i="7"/>
  <c r="J235" i="7"/>
  <c r="H235" i="7"/>
  <c r="I235" i="7"/>
  <c r="J263" i="7"/>
  <c r="H263" i="7"/>
  <c r="I263" i="7"/>
  <c r="J283" i="7"/>
  <c r="H283" i="7"/>
  <c r="I283" i="7"/>
  <c r="J295" i="7"/>
  <c r="H295" i="7"/>
  <c r="I295" i="7"/>
  <c r="J374" i="7"/>
  <c r="H374" i="7"/>
  <c r="I374" i="7"/>
  <c r="J155" i="7"/>
  <c r="H155" i="7"/>
  <c r="I155" i="7"/>
  <c r="J167" i="7"/>
  <c r="H167" i="7"/>
  <c r="I167" i="7"/>
  <c r="J179" i="7"/>
  <c r="H179" i="7"/>
  <c r="I179" i="7"/>
  <c r="J191" i="7"/>
  <c r="H191" i="7"/>
  <c r="I191" i="7"/>
  <c r="J207" i="7"/>
  <c r="H207" i="7"/>
  <c r="I207" i="7"/>
  <c r="J215" i="7"/>
  <c r="H215" i="7"/>
  <c r="I215" i="7"/>
  <c r="J227" i="7"/>
  <c r="H227" i="7"/>
  <c r="I227" i="7"/>
  <c r="J239" i="7"/>
  <c r="H239" i="7"/>
  <c r="I239" i="7"/>
  <c r="J247" i="7"/>
  <c r="H247" i="7"/>
  <c r="I247" i="7"/>
  <c r="J279" i="7"/>
  <c r="H279" i="7"/>
  <c r="I279" i="7"/>
  <c r="J358" i="7"/>
  <c r="H358" i="7"/>
  <c r="I358" i="7"/>
  <c r="H472" i="7"/>
  <c r="I472" i="7"/>
  <c r="J472" i="7"/>
  <c r="H146" i="7"/>
  <c r="H150" i="7"/>
  <c r="K150" i="7" s="1"/>
  <c r="J153" i="7"/>
  <c r="H154" i="7"/>
  <c r="H158" i="7"/>
  <c r="H162" i="7"/>
  <c r="H166" i="7"/>
  <c r="K166" i="7" s="1"/>
  <c r="H170" i="7"/>
  <c r="K170" i="7" s="1"/>
  <c r="H174" i="7"/>
  <c r="H178" i="7"/>
  <c r="H182" i="7"/>
  <c r="K182" i="7" s="1"/>
  <c r="H186" i="7"/>
  <c r="K186" i="7" s="1"/>
  <c r="H190" i="7"/>
  <c r="H194" i="7"/>
  <c r="K194" i="7" s="1"/>
  <c r="J197" i="7"/>
  <c r="J201" i="7"/>
  <c r="J205" i="7"/>
  <c r="J209" i="7"/>
  <c r="J213" i="7"/>
  <c r="J217" i="7"/>
  <c r="J221" i="7"/>
  <c r="J225" i="7"/>
  <c r="K225" i="7" s="1"/>
  <c r="J229" i="7"/>
  <c r="J233" i="7"/>
  <c r="J237" i="7"/>
  <c r="J241" i="7"/>
  <c r="J245" i="7"/>
  <c r="J249" i="7"/>
  <c r="J253" i="7"/>
  <c r="J257" i="7"/>
  <c r="J261" i="7"/>
  <c r="J265" i="7"/>
  <c r="J269" i="7"/>
  <c r="J273" i="7"/>
  <c r="J277" i="7"/>
  <c r="H282" i="7"/>
  <c r="H286" i="7"/>
  <c r="H290" i="7"/>
  <c r="H294" i="7"/>
  <c r="H298" i="7"/>
  <c r="K298" i="7" s="1"/>
  <c r="J301" i="7"/>
  <c r="H301" i="7"/>
  <c r="J314" i="7"/>
  <c r="H314" i="7"/>
  <c r="I314" i="7"/>
  <c r="J326" i="7"/>
  <c r="H326" i="7"/>
  <c r="I326" i="7"/>
  <c r="J334" i="7"/>
  <c r="H334" i="7"/>
  <c r="I334" i="7"/>
  <c r="J342" i="7"/>
  <c r="H342" i="7"/>
  <c r="I342" i="7"/>
  <c r="J354" i="7"/>
  <c r="H354" i="7"/>
  <c r="I354" i="7"/>
  <c r="J370" i="7"/>
  <c r="H370" i="7"/>
  <c r="I370" i="7"/>
  <c r="J386" i="7"/>
  <c r="H386" i="7"/>
  <c r="I386" i="7"/>
  <c r="J402" i="7"/>
  <c r="H402" i="7"/>
  <c r="I402" i="7"/>
  <c r="H412" i="7"/>
  <c r="J412" i="7"/>
  <c r="I412" i="7"/>
  <c r="I417" i="7"/>
  <c r="J417" i="7"/>
  <c r="H417" i="7"/>
  <c r="J423" i="7"/>
  <c r="H423" i="7"/>
  <c r="I423" i="7"/>
  <c r="H428" i="7"/>
  <c r="J428" i="7"/>
  <c r="I428" i="7"/>
  <c r="I433" i="7"/>
  <c r="J433" i="7"/>
  <c r="H433" i="7"/>
  <c r="J439" i="7"/>
  <c r="H439" i="7"/>
  <c r="I439" i="7"/>
  <c r="H444" i="7"/>
  <c r="J444" i="7"/>
  <c r="I444" i="7"/>
  <c r="J467" i="7"/>
  <c r="H467" i="7"/>
  <c r="I467" i="7"/>
  <c r="J527" i="7"/>
  <c r="H527" i="7"/>
  <c r="I527" i="7"/>
  <c r="J591" i="7"/>
  <c r="H591" i="7"/>
  <c r="I591" i="7"/>
  <c r="I156" i="7"/>
  <c r="I160" i="7"/>
  <c r="I208" i="7"/>
  <c r="K208" i="7" s="1"/>
  <c r="I212" i="7"/>
  <c r="K212" i="7" s="1"/>
  <c r="I224" i="7"/>
  <c r="I232" i="7"/>
  <c r="K232" i="7" s="1"/>
  <c r="I240" i="7"/>
  <c r="K240" i="7" s="1"/>
  <c r="I244" i="7"/>
  <c r="K244" i="7" s="1"/>
  <c r="I252" i="7"/>
  <c r="K252" i="7" s="1"/>
  <c r="I256" i="7"/>
  <c r="K256" i="7" s="1"/>
  <c r="I260" i="7"/>
  <c r="K260" i="7" s="1"/>
  <c r="I264" i="7"/>
  <c r="I268" i="7"/>
  <c r="K268" i="7" s="1"/>
  <c r="I272" i="7"/>
  <c r="K272" i="7" s="1"/>
  <c r="I276" i="7"/>
  <c r="K276" i="7" s="1"/>
  <c r="I280" i="7"/>
  <c r="K280" i="7" s="1"/>
  <c r="I284" i="7"/>
  <c r="K284" i="7" s="1"/>
  <c r="I296" i="7"/>
  <c r="I300" i="7"/>
  <c r="I301" i="7"/>
  <c r="J310" i="7"/>
  <c r="H310" i="7"/>
  <c r="I310" i="7"/>
  <c r="J350" i="7"/>
  <c r="H350" i="7"/>
  <c r="I350" i="7"/>
  <c r="J366" i="7"/>
  <c r="H366" i="7"/>
  <c r="I366" i="7"/>
  <c r="J382" i="7"/>
  <c r="H382" i="7"/>
  <c r="I382" i="7"/>
  <c r="J398" i="7"/>
  <c r="H398" i="7"/>
  <c r="I398" i="7"/>
  <c r="I413" i="7"/>
  <c r="J413" i="7"/>
  <c r="H413" i="7"/>
  <c r="J419" i="7"/>
  <c r="H419" i="7"/>
  <c r="I419" i="7"/>
  <c r="H424" i="7"/>
  <c r="J424" i="7"/>
  <c r="I424" i="7"/>
  <c r="I429" i="7"/>
  <c r="J429" i="7"/>
  <c r="H429" i="7"/>
  <c r="K429" i="7" s="1"/>
  <c r="J435" i="7"/>
  <c r="H435" i="7"/>
  <c r="I435" i="7"/>
  <c r="H440" i="7"/>
  <c r="J440" i="7"/>
  <c r="I440" i="7"/>
  <c r="I445" i="7"/>
  <c r="J445" i="7"/>
  <c r="H445" i="7"/>
  <c r="H456" i="7"/>
  <c r="I456" i="7"/>
  <c r="J456" i="7"/>
  <c r="J479" i="7"/>
  <c r="H479" i="7"/>
  <c r="I479" i="7"/>
  <c r="J543" i="7"/>
  <c r="H543" i="7"/>
  <c r="I543" i="7"/>
  <c r="J607" i="7"/>
  <c r="H607" i="7"/>
  <c r="I607" i="7"/>
  <c r="J306" i="7"/>
  <c r="H306" i="7"/>
  <c r="I306" i="7"/>
  <c r="J322" i="7"/>
  <c r="H322" i="7"/>
  <c r="I322" i="7"/>
  <c r="J330" i="7"/>
  <c r="H330" i="7"/>
  <c r="I330" i="7"/>
  <c r="J338" i="7"/>
  <c r="H338" i="7"/>
  <c r="I338" i="7"/>
  <c r="J346" i="7"/>
  <c r="H346" i="7"/>
  <c r="I346" i="7"/>
  <c r="J362" i="7"/>
  <c r="H362" i="7"/>
  <c r="I362" i="7"/>
  <c r="J378" i="7"/>
  <c r="H378" i="7"/>
  <c r="I378" i="7"/>
  <c r="J394" i="7"/>
  <c r="H394" i="7"/>
  <c r="I394" i="7"/>
  <c r="J410" i="7"/>
  <c r="H410" i="7"/>
  <c r="I410" i="7"/>
  <c r="J415" i="7"/>
  <c r="H415" i="7"/>
  <c r="I415" i="7"/>
  <c r="H420" i="7"/>
  <c r="J420" i="7"/>
  <c r="I420" i="7"/>
  <c r="I425" i="7"/>
  <c r="J425" i="7"/>
  <c r="H425" i="7"/>
  <c r="J431" i="7"/>
  <c r="H431" i="7"/>
  <c r="I431" i="7"/>
  <c r="H436" i="7"/>
  <c r="J436" i="7"/>
  <c r="I436" i="7"/>
  <c r="I441" i="7"/>
  <c r="J441" i="7"/>
  <c r="H441" i="7"/>
  <c r="J451" i="7"/>
  <c r="H451" i="7"/>
  <c r="I451" i="7"/>
  <c r="J495" i="7"/>
  <c r="H495" i="7"/>
  <c r="I495" i="7"/>
  <c r="J559" i="7"/>
  <c r="H559" i="7"/>
  <c r="I559" i="7"/>
  <c r="H736" i="7"/>
  <c r="I736" i="7"/>
  <c r="J736" i="7"/>
  <c r="H305" i="7"/>
  <c r="K305" i="7" s="1"/>
  <c r="H309" i="7"/>
  <c r="K309" i="7" s="1"/>
  <c r="H313" i="7"/>
  <c r="H317" i="7"/>
  <c r="K317" i="7" s="1"/>
  <c r="H321" i="7"/>
  <c r="H325" i="7"/>
  <c r="K325" i="7" s="1"/>
  <c r="H329" i="7"/>
  <c r="K329" i="7" s="1"/>
  <c r="H333" i="7"/>
  <c r="K333" i="7" s="1"/>
  <c r="H337" i="7"/>
  <c r="K337" i="7" s="1"/>
  <c r="H341" i="7"/>
  <c r="K341" i="7" s="1"/>
  <c r="H345" i="7"/>
  <c r="K345" i="7" s="1"/>
  <c r="H349" i="7"/>
  <c r="H353" i="7"/>
  <c r="K353" i="7" s="1"/>
  <c r="H357" i="7"/>
  <c r="K357" i="7" s="1"/>
  <c r="H361" i="7"/>
  <c r="K361" i="7" s="1"/>
  <c r="H365" i="7"/>
  <c r="H369" i="7"/>
  <c r="K369" i="7" s="1"/>
  <c r="H373" i="7"/>
  <c r="K373" i="7" s="1"/>
  <c r="H377" i="7"/>
  <c r="K377" i="7" s="1"/>
  <c r="H381" i="7"/>
  <c r="H385" i="7"/>
  <c r="H389" i="7"/>
  <c r="K389" i="7" s="1"/>
  <c r="H393" i="7"/>
  <c r="K393" i="7" s="1"/>
  <c r="H397" i="7"/>
  <c r="H401" i="7"/>
  <c r="K401" i="7" s="1"/>
  <c r="H405" i="7"/>
  <c r="K405" i="7" s="1"/>
  <c r="H409" i="7"/>
  <c r="K409" i="7" s="1"/>
  <c r="J455" i="7"/>
  <c r="H455" i="7"/>
  <c r="H460" i="7"/>
  <c r="I460" i="7"/>
  <c r="J471" i="7"/>
  <c r="H471" i="7"/>
  <c r="K471" i="7" s="1"/>
  <c r="J475" i="7"/>
  <c r="H475" i="7"/>
  <c r="I475" i="7"/>
  <c r="J491" i="7"/>
  <c r="H491" i="7"/>
  <c r="I491" i="7"/>
  <c r="J507" i="7"/>
  <c r="H507" i="7"/>
  <c r="I507" i="7"/>
  <c r="J523" i="7"/>
  <c r="H523" i="7"/>
  <c r="I523" i="7"/>
  <c r="J539" i="7"/>
  <c r="H539" i="7"/>
  <c r="I539" i="7"/>
  <c r="J555" i="7"/>
  <c r="H555" i="7"/>
  <c r="I555" i="7"/>
  <c r="J571" i="7"/>
  <c r="H571" i="7"/>
  <c r="I571" i="7"/>
  <c r="J587" i="7"/>
  <c r="H587" i="7"/>
  <c r="I587" i="7"/>
  <c r="J603" i="7"/>
  <c r="H603" i="7"/>
  <c r="I603" i="7"/>
  <c r="J619" i="7"/>
  <c r="H619" i="7"/>
  <c r="I619" i="7"/>
  <c r="H448" i="7"/>
  <c r="I448" i="7"/>
  <c r="I455" i="7"/>
  <c r="J459" i="7"/>
  <c r="H459" i="7"/>
  <c r="J460" i="7"/>
  <c r="H464" i="7"/>
  <c r="I464" i="7"/>
  <c r="I471" i="7"/>
  <c r="J487" i="7"/>
  <c r="H487" i="7"/>
  <c r="I487" i="7"/>
  <c r="J503" i="7"/>
  <c r="H503" i="7"/>
  <c r="I503" i="7"/>
  <c r="J519" i="7"/>
  <c r="H519" i="7"/>
  <c r="I519" i="7"/>
  <c r="J535" i="7"/>
  <c r="H535" i="7"/>
  <c r="I535" i="7"/>
  <c r="J551" i="7"/>
  <c r="H551" i="7"/>
  <c r="I551" i="7"/>
  <c r="J567" i="7"/>
  <c r="H567" i="7"/>
  <c r="I567" i="7"/>
  <c r="J583" i="7"/>
  <c r="H583" i="7"/>
  <c r="I583" i="7"/>
  <c r="J599" i="7"/>
  <c r="H599" i="7"/>
  <c r="I599" i="7"/>
  <c r="J615" i="7"/>
  <c r="H615" i="7"/>
  <c r="I615" i="7"/>
  <c r="H768" i="7"/>
  <c r="I768" i="7"/>
  <c r="J768" i="7"/>
  <c r="J447" i="7"/>
  <c r="H447" i="7"/>
  <c r="H452" i="7"/>
  <c r="I452" i="7"/>
  <c r="J463" i="7"/>
  <c r="H463" i="7"/>
  <c r="H468" i="7"/>
  <c r="I468" i="7"/>
  <c r="J483" i="7"/>
  <c r="H483" i="7"/>
  <c r="I483" i="7"/>
  <c r="J499" i="7"/>
  <c r="H499" i="7"/>
  <c r="I499" i="7"/>
  <c r="J515" i="7"/>
  <c r="H515" i="7"/>
  <c r="I515" i="7"/>
  <c r="J531" i="7"/>
  <c r="H531" i="7"/>
  <c r="I531" i="7"/>
  <c r="J547" i="7"/>
  <c r="H547" i="7"/>
  <c r="I547" i="7"/>
  <c r="J563" i="7"/>
  <c r="H563" i="7"/>
  <c r="I563" i="7"/>
  <c r="J579" i="7"/>
  <c r="H579" i="7"/>
  <c r="I579" i="7"/>
  <c r="J595" i="7"/>
  <c r="H595" i="7"/>
  <c r="I595" i="7"/>
  <c r="J611" i="7"/>
  <c r="H611" i="7"/>
  <c r="I611" i="7"/>
  <c r="H752" i="7"/>
  <c r="I752" i="7"/>
  <c r="J752" i="7"/>
  <c r="H778" i="7"/>
  <c r="J778" i="7"/>
  <c r="I778" i="7"/>
  <c r="I775" i="7"/>
  <c r="J775" i="7"/>
  <c r="H775" i="7"/>
  <c r="K775" i="7" s="1"/>
  <c r="J829" i="7"/>
  <c r="H829" i="7"/>
  <c r="I829" i="7"/>
  <c r="I476" i="7"/>
  <c r="K476" i="7" s="1"/>
  <c r="I480" i="7"/>
  <c r="K480" i="7" s="1"/>
  <c r="I484" i="7"/>
  <c r="K484" i="7" s="1"/>
  <c r="I488" i="7"/>
  <c r="I492" i="7"/>
  <c r="K492" i="7" s="1"/>
  <c r="I496" i="7"/>
  <c r="K496" i="7" s="1"/>
  <c r="I500" i="7"/>
  <c r="I504" i="7"/>
  <c r="I508" i="7"/>
  <c r="K508" i="7" s="1"/>
  <c r="I512" i="7"/>
  <c r="K512" i="7" s="1"/>
  <c r="I516" i="7"/>
  <c r="K516" i="7" s="1"/>
  <c r="I520" i="7"/>
  <c r="I524" i="7"/>
  <c r="K524" i="7" s="1"/>
  <c r="I528" i="7"/>
  <c r="K528" i="7" s="1"/>
  <c r="I532" i="7"/>
  <c r="K532" i="7" s="1"/>
  <c r="I536" i="7"/>
  <c r="I540" i="7"/>
  <c r="K540" i="7" s="1"/>
  <c r="I544" i="7"/>
  <c r="K544" i="7" s="1"/>
  <c r="I548" i="7"/>
  <c r="K548" i="7" s="1"/>
  <c r="I552" i="7"/>
  <c r="I556" i="7"/>
  <c r="K556" i="7" s="1"/>
  <c r="I560" i="7"/>
  <c r="K560" i="7" s="1"/>
  <c r="I564" i="7"/>
  <c r="K564" i="7" s="1"/>
  <c r="I568" i="7"/>
  <c r="I572" i="7"/>
  <c r="K572" i="7" s="1"/>
  <c r="I576" i="7"/>
  <c r="K576" i="7" s="1"/>
  <c r="I580" i="7"/>
  <c r="K580" i="7" s="1"/>
  <c r="I584" i="7"/>
  <c r="I588" i="7"/>
  <c r="K588" i="7" s="1"/>
  <c r="I592" i="7"/>
  <c r="K592" i="7" s="1"/>
  <c r="I596" i="7"/>
  <c r="K596" i="7" s="1"/>
  <c r="I600" i="7"/>
  <c r="K600" i="7" s="1"/>
  <c r="I604" i="7"/>
  <c r="K604" i="7" s="1"/>
  <c r="I608" i="7"/>
  <c r="K608" i="7" s="1"/>
  <c r="I612" i="7"/>
  <c r="K612" i="7" s="1"/>
  <c r="I616" i="7"/>
  <c r="K616" i="7" s="1"/>
  <c r="I620" i="7"/>
  <c r="K620" i="7" s="1"/>
  <c r="J773" i="7"/>
  <c r="H773" i="7"/>
  <c r="I773" i="7"/>
  <c r="J821" i="7"/>
  <c r="H821" i="7"/>
  <c r="I821" i="7"/>
  <c r="J731" i="7"/>
  <c r="H731" i="7"/>
  <c r="K731" i="7" s="1"/>
  <c r="J735" i="7"/>
  <c r="H735" i="7"/>
  <c r="I735" i="7"/>
  <c r="H740" i="7"/>
  <c r="I740" i="7"/>
  <c r="J740" i="7"/>
  <c r="J747" i="7"/>
  <c r="H747" i="7"/>
  <c r="K747" i="7" s="1"/>
  <c r="J751" i="7"/>
  <c r="H751" i="7"/>
  <c r="I751" i="7"/>
  <c r="H756" i="7"/>
  <c r="I756" i="7"/>
  <c r="J756" i="7"/>
  <c r="J763" i="7"/>
  <c r="H763" i="7"/>
  <c r="K763" i="7" s="1"/>
  <c r="J767" i="7"/>
  <c r="H767" i="7"/>
  <c r="I767" i="7"/>
  <c r="H770" i="7"/>
  <c r="J770" i="7"/>
  <c r="I770" i="7"/>
  <c r="J781" i="7"/>
  <c r="H781" i="7"/>
  <c r="I781" i="7"/>
  <c r="J789" i="7"/>
  <c r="H789" i="7"/>
  <c r="I789" i="7"/>
  <c r="J837" i="7"/>
  <c r="H837" i="7"/>
  <c r="I837" i="7"/>
  <c r="H728" i="7"/>
  <c r="I728" i="7"/>
  <c r="J739" i="7"/>
  <c r="H739" i="7"/>
  <c r="H744" i="7"/>
  <c r="I744" i="7"/>
  <c r="J755" i="7"/>
  <c r="H755" i="7"/>
  <c r="H760" i="7"/>
  <c r="I760" i="7"/>
  <c r="J769" i="7"/>
  <c r="H769" i="7"/>
  <c r="I769" i="7"/>
  <c r="I771" i="7"/>
  <c r="J771" i="7"/>
  <c r="H771" i="7"/>
  <c r="H774" i="7"/>
  <c r="J774" i="7"/>
  <c r="I774" i="7"/>
  <c r="J777" i="7"/>
  <c r="H777" i="7"/>
  <c r="I777" i="7"/>
  <c r="I779" i="7"/>
  <c r="J779" i="7"/>
  <c r="H779" i="7"/>
  <c r="K779" i="7" s="1"/>
  <c r="J785" i="7"/>
  <c r="H785" i="7"/>
  <c r="I785" i="7"/>
  <c r="J809" i="7"/>
  <c r="H809" i="7"/>
  <c r="I809" i="7"/>
  <c r="J841" i="7"/>
  <c r="H841" i="7"/>
  <c r="I841" i="7"/>
  <c r="J727" i="7"/>
  <c r="H727" i="7"/>
  <c r="K727" i="7" s="1"/>
  <c r="J728" i="7"/>
  <c r="H732" i="7"/>
  <c r="I732" i="7"/>
  <c r="I739" i="7"/>
  <c r="J743" i="7"/>
  <c r="H743" i="7"/>
  <c r="J744" i="7"/>
  <c r="H748" i="7"/>
  <c r="I748" i="7"/>
  <c r="I755" i="7"/>
  <c r="J759" i="7"/>
  <c r="H759" i="7"/>
  <c r="K759" i="7" s="1"/>
  <c r="J760" i="7"/>
  <c r="H764" i="7"/>
  <c r="I764" i="7"/>
  <c r="J801" i="7"/>
  <c r="H801" i="7"/>
  <c r="I801" i="7"/>
  <c r="J817" i="7"/>
  <c r="H817" i="7"/>
  <c r="I817" i="7"/>
  <c r="J797" i="7"/>
  <c r="H797" i="7"/>
  <c r="I797" i="7"/>
  <c r="J805" i="7"/>
  <c r="H805" i="7"/>
  <c r="I805" i="7"/>
  <c r="J825" i="7"/>
  <c r="H825" i="7"/>
  <c r="I825" i="7"/>
  <c r="C850" i="7"/>
  <c r="J793" i="7"/>
  <c r="H793" i="7"/>
  <c r="I793" i="7"/>
  <c r="J813" i="7"/>
  <c r="H813" i="7"/>
  <c r="I813" i="7"/>
  <c r="J833" i="7"/>
  <c r="H833" i="7"/>
  <c r="I833" i="7"/>
  <c r="J845" i="7"/>
  <c r="H845" i="7"/>
  <c r="I845" i="7"/>
  <c r="J783" i="7"/>
  <c r="J787" i="7"/>
  <c r="J791" i="7"/>
  <c r="J795" i="7"/>
  <c r="J799" i="7"/>
  <c r="J803" i="7"/>
  <c r="J807" i="7"/>
  <c r="K807" i="7" s="1"/>
  <c r="J811" i="7"/>
  <c r="J815" i="7"/>
  <c r="K815" i="7" s="1"/>
  <c r="J819" i="7"/>
  <c r="J823" i="7"/>
  <c r="J827" i="7"/>
  <c r="K827" i="7" s="1"/>
  <c r="J831" i="7"/>
  <c r="J835" i="7"/>
  <c r="J839" i="7"/>
  <c r="J843" i="7"/>
  <c r="J847" i="7"/>
  <c r="I782" i="7"/>
  <c r="I798" i="7"/>
  <c r="I802" i="7"/>
  <c r="I806" i="7"/>
  <c r="K806" i="7" s="1"/>
  <c r="I814" i="7"/>
  <c r="I822" i="7"/>
  <c r="I830" i="7"/>
  <c r="K830" i="7" s="1"/>
  <c r="I834" i="7"/>
  <c r="K834" i="7" s="1"/>
  <c r="M2" i="4"/>
  <c r="M3" i="4"/>
  <c r="AC2" i="5"/>
  <c r="BF2" i="5" s="1"/>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N813" i="5" s="1"/>
  <c r="AC814" i="5"/>
  <c r="AC815" i="5"/>
  <c r="AH815" i="5" s="1"/>
  <c r="AC816" i="5"/>
  <c r="AI816" i="5" s="1"/>
  <c r="AC817" i="5"/>
  <c r="AF817" i="5" s="1"/>
  <c r="AC818" i="5"/>
  <c r="AG818" i="5" s="1"/>
  <c r="AC819" i="5"/>
  <c r="AH819" i="5" s="1"/>
  <c r="AC820" i="5"/>
  <c r="AI820" i="5" s="1"/>
  <c r="AC821" i="5"/>
  <c r="AF821" i="5" s="1"/>
  <c r="AC822" i="5"/>
  <c r="AG822" i="5" s="1"/>
  <c r="AC823" i="5"/>
  <c r="AH823" i="5" s="1"/>
  <c r="AC824" i="5"/>
  <c r="AI824" i="5" s="1"/>
  <c r="AC825" i="5"/>
  <c r="AF825" i="5" s="1"/>
  <c r="AC826" i="5"/>
  <c r="AG826" i="5" s="1"/>
  <c r="AC827" i="5"/>
  <c r="AH827" i="5" s="1"/>
  <c r="AC828" i="5"/>
  <c r="AI828" i="5" s="1"/>
  <c r="AC829" i="5"/>
  <c r="AF829" i="5" s="1"/>
  <c r="AC830" i="5"/>
  <c r="AG830" i="5" s="1"/>
  <c r="AC831" i="5"/>
  <c r="AH831" i="5" s="1"/>
  <c r="AC832" i="5"/>
  <c r="AI832" i="5" s="1"/>
  <c r="AC833" i="5"/>
  <c r="AF833" i="5" s="1"/>
  <c r="AC834" i="5"/>
  <c r="AG834" i="5" s="1"/>
  <c r="AC835" i="5"/>
  <c r="AH835" i="5" s="1"/>
  <c r="AC836" i="5"/>
  <c r="AI836" i="5" s="1"/>
  <c r="AC837" i="5"/>
  <c r="AF837" i="5" s="1"/>
  <c r="AC838" i="5"/>
  <c r="AG838" i="5" s="1"/>
  <c r="AC839" i="5"/>
  <c r="AH839" i="5" s="1"/>
  <c r="AC840" i="5"/>
  <c r="AI840" i="5" s="1"/>
  <c r="AC841" i="5"/>
  <c r="AF841" i="5" s="1"/>
  <c r="AC842" i="5"/>
  <c r="AG842" i="5" s="1"/>
  <c r="AC843" i="5"/>
  <c r="AH843" i="5" s="1"/>
  <c r="AC844" i="5"/>
  <c r="AI844" i="5" s="1"/>
  <c r="AC845" i="5"/>
  <c r="AF845" i="5" s="1"/>
  <c r="AC846" i="5"/>
  <c r="AG846" i="5" s="1"/>
  <c r="AC847" i="5"/>
  <c r="AH847" i="5" s="1"/>
  <c r="AC848" i="5"/>
  <c r="AI848" i="5" s="1"/>
  <c r="K793" i="7" l="1"/>
  <c r="K825" i="7"/>
  <c r="K801" i="7"/>
  <c r="K841" i="7"/>
  <c r="K777" i="7"/>
  <c r="K774" i="7"/>
  <c r="K744" i="7"/>
  <c r="K781" i="7"/>
  <c r="K770" i="7"/>
  <c r="K756" i="7"/>
  <c r="K740" i="7"/>
  <c r="K752" i="7"/>
  <c r="K579" i="7"/>
  <c r="K515" i="7"/>
  <c r="K615" i="7"/>
  <c r="K551" i="7"/>
  <c r="K487" i="7"/>
  <c r="K464" i="7"/>
  <c r="K619" i="7"/>
  <c r="K555" i="7"/>
  <c r="K491" i="7"/>
  <c r="K460" i="7"/>
  <c r="K736" i="7"/>
  <c r="K451" i="7"/>
  <c r="K420" i="7"/>
  <c r="K818" i="7"/>
  <c r="K394" i="7"/>
  <c r="K338" i="7"/>
  <c r="K607" i="7"/>
  <c r="K440" i="7"/>
  <c r="K382" i="7"/>
  <c r="K591" i="7"/>
  <c r="K439" i="7"/>
  <c r="K412" i="7"/>
  <c r="K370" i="7"/>
  <c r="K326" i="7"/>
  <c r="K294" i="7"/>
  <c r="K239" i="7"/>
  <c r="K191" i="7"/>
  <c r="K374" i="7"/>
  <c r="K235" i="7"/>
  <c r="K143" i="7"/>
  <c r="K287" i="7"/>
  <c r="K251" i="7"/>
  <c r="K183" i="7"/>
  <c r="K65" i="7"/>
  <c r="K49" i="7"/>
  <c r="K443" i="7"/>
  <c r="K416" i="7"/>
  <c r="K318" i="7"/>
  <c r="K211" i="7"/>
  <c r="K151" i="7"/>
  <c r="K255" i="7"/>
  <c r="K811" i="7"/>
  <c r="K721" i="7"/>
  <c r="K795" i="7"/>
  <c r="K674" i="7"/>
  <c r="K641" i="7"/>
  <c r="K831" i="7"/>
  <c r="K826" i="7"/>
  <c r="K766" i="7"/>
  <c r="K639" i="7"/>
  <c r="K638" i="7"/>
  <c r="K574" i="7"/>
  <c r="K494" i="7"/>
  <c r="K426" i="7"/>
  <c r="K347" i="7"/>
  <c r="K550" i="7"/>
  <c r="K404" i="7"/>
  <c r="K590" i="7"/>
  <c r="K414" i="7"/>
  <c r="K296" i="7"/>
  <c r="K776" i="7"/>
  <c r="K380" i="7"/>
  <c r="K462" i="7"/>
  <c r="K266" i="7"/>
  <c r="K141" i="7"/>
  <c r="K133" i="7"/>
  <c r="K125" i="7"/>
  <c r="K109" i="7"/>
  <c r="K77" i="7"/>
  <c r="K67" i="7"/>
  <c r="K53" i="7"/>
  <c r="K606" i="7"/>
  <c r="K500" i="7"/>
  <c r="K839" i="7"/>
  <c r="K822" i="7"/>
  <c r="K660" i="7"/>
  <c r="K610" i="7"/>
  <c r="K249" i="7"/>
  <c r="K221" i="7"/>
  <c r="K798" i="7"/>
  <c r="K676" i="7"/>
  <c r="K618" i="7"/>
  <c r="K562" i="7"/>
  <c r="K319" i="7"/>
  <c r="K110" i="7"/>
  <c r="K46" i="7"/>
  <c r="K771" i="7"/>
  <c r="K755" i="7"/>
  <c r="K413" i="7"/>
  <c r="K301" i="7"/>
  <c r="K290" i="7"/>
  <c r="K178" i="7"/>
  <c r="K162" i="7"/>
  <c r="K136" i="7"/>
  <c r="K120" i="7"/>
  <c r="K104" i="7"/>
  <c r="K88" i="7"/>
  <c r="K72" i="7"/>
  <c r="K56" i="7"/>
  <c r="K40" i="7"/>
  <c r="K24" i="7"/>
  <c r="K8" i="7"/>
  <c r="K791" i="7"/>
  <c r="K729" i="7"/>
  <c r="K685" i="7"/>
  <c r="K517" i="7"/>
  <c r="K485" i="7"/>
  <c r="K669" i="7"/>
  <c r="K327" i="7"/>
  <c r="K649" i="7"/>
  <c r="K470" i="7"/>
  <c r="K233" i="7"/>
  <c r="K156" i="7"/>
  <c r="K226" i="7"/>
  <c r="K66" i="7"/>
  <c r="K2" i="7"/>
  <c r="K597" i="7"/>
  <c r="K323" i="7"/>
  <c r="K383" i="7"/>
  <c r="K711" i="7"/>
  <c r="K408" i="7"/>
  <c r="K43" i="7"/>
  <c r="K78" i="7"/>
  <c r="K30" i="7"/>
  <c r="K463" i="7"/>
  <c r="K447" i="7"/>
  <c r="K459" i="7"/>
  <c r="K381" i="7"/>
  <c r="K146" i="7"/>
  <c r="K69" i="7"/>
  <c r="K5" i="7"/>
  <c r="K625" i="7"/>
  <c r="K454" i="7"/>
  <c r="K165" i="7"/>
  <c r="K593" i="7"/>
  <c r="K708" i="7"/>
  <c r="AH814" i="5"/>
  <c r="AL814" i="5"/>
  <c r="AP814" i="5"/>
  <c r="AT814" i="5"/>
  <c r="AX814" i="5"/>
  <c r="AF814" i="5"/>
  <c r="AJ814" i="5"/>
  <c r="AN814" i="5"/>
  <c r="AR814" i="5"/>
  <c r="AV814" i="5"/>
  <c r="AG810" i="5"/>
  <c r="AK810" i="5"/>
  <c r="AO810" i="5"/>
  <c r="AS810" i="5"/>
  <c r="AW810" i="5"/>
  <c r="BA810" i="5"/>
  <c r="BE810" i="5"/>
  <c r="AH810" i="5"/>
  <c r="AL810" i="5"/>
  <c r="AP810" i="5"/>
  <c r="AT810" i="5"/>
  <c r="AX810" i="5"/>
  <c r="BB810" i="5"/>
  <c r="BF810" i="5"/>
  <c r="AI810" i="5"/>
  <c r="AM810" i="5"/>
  <c r="AQ810" i="5"/>
  <c r="AU810" i="5"/>
  <c r="AY810" i="5"/>
  <c r="BC810" i="5"/>
  <c r="AF810" i="5"/>
  <c r="AJ810" i="5"/>
  <c r="AN810" i="5"/>
  <c r="AR810" i="5"/>
  <c r="AV810" i="5"/>
  <c r="AZ810" i="5"/>
  <c r="BD810" i="5"/>
  <c r="AG806" i="5"/>
  <c r="AK806" i="5"/>
  <c r="AO806" i="5"/>
  <c r="AS806" i="5"/>
  <c r="AW806" i="5"/>
  <c r="BA806" i="5"/>
  <c r="BE806" i="5"/>
  <c r="AH806" i="5"/>
  <c r="AL806" i="5"/>
  <c r="AP806" i="5"/>
  <c r="AT806" i="5"/>
  <c r="AX806" i="5"/>
  <c r="BB806" i="5"/>
  <c r="BF806" i="5"/>
  <c r="AI806" i="5"/>
  <c r="AM806" i="5"/>
  <c r="AQ806" i="5"/>
  <c r="AU806" i="5"/>
  <c r="AY806" i="5"/>
  <c r="BC806" i="5"/>
  <c r="AF806" i="5"/>
  <c r="AJ806" i="5"/>
  <c r="AN806" i="5"/>
  <c r="AR806" i="5"/>
  <c r="AV806" i="5"/>
  <c r="AZ806" i="5"/>
  <c r="BD806" i="5"/>
  <c r="AG802" i="5"/>
  <c r="AK802" i="5"/>
  <c r="AO802" i="5"/>
  <c r="AS802" i="5"/>
  <c r="AW802" i="5"/>
  <c r="BA802" i="5"/>
  <c r="BE802" i="5"/>
  <c r="AH802" i="5"/>
  <c r="AL802" i="5"/>
  <c r="AP802" i="5"/>
  <c r="AT802" i="5"/>
  <c r="AX802" i="5"/>
  <c r="BB802" i="5"/>
  <c r="BF802" i="5"/>
  <c r="AI802" i="5"/>
  <c r="AM802" i="5"/>
  <c r="AQ802" i="5"/>
  <c r="AU802" i="5"/>
  <c r="AY802" i="5"/>
  <c r="BC802" i="5"/>
  <c r="AF802" i="5"/>
  <c r="AJ802" i="5"/>
  <c r="AN802" i="5"/>
  <c r="AR802" i="5"/>
  <c r="AV802" i="5"/>
  <c r="AZ802" i="5"/>
  <c r="BD802" i="5"/>
  <c r="AG798" i="5"/>
  <c r="AK798" i="5"/>
  <c r="AO798" i="5"/>
  <c r="AS798" i="5"/>
  <c r="AW798" i="5"/>
  <c r="BA798" i="5"/>
  <c r="BE798" i="5"/>
  <c r="AH798" i="5"/>
  <c r="AL798" i="5"/>
  <c r="AP798" i="5"/>
  <c r="AT798" i="5"/>
  <c r="AX798" i="5"/>
  <c r="BB798" i="5"/>
  <c r="BF798" i="5"/>
  <c r="AI798" i="5"/>
  <c r="AM798" i="5"/>
  <c r="AQ798" i="5"/>
  <c r="AU798" i="5"/>
  <c r="AY798" i="5"/>
  <c r="BC798" i="5"/>
  <c r="AF798" i="5"/>
  <c r="AJ798" i="5"/>
  <c r="AN798" i="5"/>
  <c r="AR798" i="5"/>
  <c r="AV798" i="5"/>
  <c r="AZ798" i="5"/>
  <c r="BD798" i="5"/>
  <c r="AG794" i="5"/>
  <c r="AK794" i="5"/>
  <c r="AO794" i="5"/>
  <c r="AS794" i="5"/>
  <c r="AW794" i="5"/>
  <c r="BA794" i="5"/>
  <c r="BE794" i="5"/>
  <c r="AH794" i="5"/>
  <c r="AL794" i="5"/>
  <c r="AP794" i="5"/>
  <c r="AT794" i="5"/>
  <c r="AX794" i="5"/>
  <c r="BB794" i="5"/>
  <c r="BF794" i="5"/>
  <c r="AI794" i="5"/>
  <c r="AM794" i="5"/>
  <c r="AQ794" i="5"/>
  <c r="AU794" i="5"/>
  <c r="AY794" i="5"/>
  <c r="BC794" i="5"/>
  <c r="AF794" i="5"/>
  <c r="AJ794" i="5"/>
  <c r="AN794" i="5"/>
  <c r="AR794" i="5"/>
  <c r="AV794" i="5"/>
  <c r="AZ794" i="5"/>
  <c r="BD794" i="5"/>
  <c r="AG790" i="5"/>
  <c r="AK790" i="5"/>
  <c r="AO790" i="5"/>
  <c r="AS790" i="5"/>
  <c r="AW790" i="5"/>
  <c r="BA790" i="5"/>
  <c r="BE790" i="5"/>
  <c r="AH790" i="5"/>
  <c r="AL790" i="5"/>
  <c r="AP790" i="5"/>
  <c r="AT790" i="5"/>
  <c r="AX790" i="5"/>
  <c r="BB790" i="5"/>
  <c r="BF790" i="5"/>
  <c r="AI790" i="5"/>
  <c r="AM790" i="5"/>
  <c r="AQ790" i="5"/>
  <c r="AU790" i="5"/>
  <c r="AY790" i="5"/>
  <c r="BC790" i="5"/>
  <c r="AF790" i="5"/>
  <c r="AJ790" i="5"/>
  <c r="AN790" i="5"/>
  <c r="AR790" i="5"/>
  <c r="AV790" i="5"/>
  <c r="AZ790" i="5"/>
  <c r="BD790" i="5"/>
  <c r="AG786" i="5"/>
  <c r="AK786" i="5"/>
  <c r="AO786" i="5"/>
  <c r="AS786" i="5"/>
  <c r="AW786" i="5"/>
  <c r="BA786" i="5"/>
  <c r="BE786" i="5"/>
  <c r="AH786" i="5"/>
  <c r="AL786" i="5"/>
  <c r="AP786" i="5"/>
  <c r="AT786" i="5"/>
  <c r="AX786" i="5"/>
  <c r="BB786" i="5"/>
  <c r="BF786" i="5"/>
  <c r="AI786" i="5"/>
  <c r="AM786" i="5"/>
  <c r="AQ786" i="5"/>
  <c r="AU786" i="5"/>
  <c r="AY786" i="5"/>
  <c r="BC786" i="5"/>
  <c r="AF786" i="5"/>
  <c r="AJ786" i="5"/>
  <c r="AN786" i="5"/>
  <c r="AR786" i="5"/>
  <c r="AV786" i="5"/>
  <c r="AZ786" i="5"/>
  <c r="BD786" i="5"/>
  <c r="AG782" i="5"/>
  <c r="AK782" i="5"/>
  <c r="AO782" i="5"/>
  <c r="AS782" i="5"/>
  <c r="AW782" i="5"/>
  <c r="BA782" i="5"/>
  <c r="BE782" i="5"/>
  <c r="AH782" i="5"/>
  <c r="AL782" i="5"/>
  <c r="AP782" i="5"/>
  <c r="AT782" i="5"/>
  <c r="AX782" i="5"/>
  <c r="BB782" i="5"/>
  <c r="BF782" i="5"/>
  <c r="AI782" i="5"/>
  <c r="AM782" i="5"/>
  <c r="AQ782" i="5"/>
  <c r="AU782" i="5"/>
  <c r="AY782" i="5"/>
  <c r="BC782" i="5"/>
  <c r="AF782" i="5"/>
  <c r="AJ782" i="5"/>
  <c r="AN782" i="5"/>
  <c r="AR782" i="5"/>
  <c r="AV782" i="5"/>
  <c r="AZ782" i="5"/>
  <c r="BD782" i="5"/>
  <c r="AG778" i="5"/>
  <c r="AK778" i="5"/>
  <c r="AO778" i="5"/>
  <c r="AS778" i="5"/>
  <c r="AW778" i="5"/>
  <c r="BA778" i="5"/>
  <c r="BE778" i="5"/>
  <c r="AH778" i="5"/>
  <c r="AL778" i="5"/>
  <c r="AP778" i="5"/>
  <c r="AT778" i="5"/>
  <c r="AX778" i="5"/>
  <c r="BB778" i="5"/>
  <c r="BF778" i="5"/>
  <c r="AI778" i="5"/>
  <c r="AM778" i="5"/>
  <c r="AQ778" i="5"/>
  <c r="AU778" i="5"/>
  <c r="AY778" i="5"/>
  <c r="BC778" i="5"/>
  <c r="AF778" i="5"/>
  <c r="AJ778" i="5"/>
  <c r="AN778" i="5"/>
  <c r="AR778" i="5"/>
  <c r="AV778" i="5"/>
  <c r="AZ778" i="5"/>
  <c r="BD778" i="5"/>
  <c r="AG774" i="5"/>
  <c r="AK774" i="5"/>
  <c r="AO774" i="5"/>
  <c r="AS774" i="5"/>
  <c r="AW774" i="5"/>
  <c r="BA774" i="5"/>
  <c r="BE774" i="5"/>
  <c r="AH774" i="5"/>
  <c r="AL774" i="5"/>
  <c r="AP774" i="5"/>
  <c r="AT774" i="5"/>
  <c r="AX774" i="5"/>
  <c r="BB774" i="5"/>
  <c r="BF774" i="5"/>
  <c r="AI774" i="5"/>
  <c r="AM774" i="5"/>
  <c r="AQ774" i="5"/>
  <c r="AU774" i="5"/>
  <c r="AY774" i="5"/>
  <c r="BC774" i="5"/>
  <c r="AF774" i="5"/>
  <c r="AJ774" i="5"/>
  <c r="AN774" i="5"/>
  <c r="AR774" i="5"/>
  <c r="AV774" i="5"/>
  <c r="AZ774" i="5"/>
  <c r="BD774" i="5"/>
  <c r="AG770" i="5"/>
  <c r="AK770" i="5"/>
  <c r="AO770" i="5"/>
  <c r="AS770" i="5"/>
  <c r="AW770" i="5"/>
  <c r="BA770" i="5"/>
  <c r="BE770" i="5"/>
  <c r="AH770" i="5"/>
  <c r="AL770" i="5"/>
  <c r="AP770" i="5"/>
  <c r="AT770" i="5"/>
  <c r="AX770" i="5"/>
  <c r="BB770" i="5"/>
  <c r="BF770" i="5"/>
  <c r="AI770" i="5"/>
  <c r="AM770" i="5"/>
  <c r="AQ770" i="5"/>
  <c r="AU770" i="5"/>
  <c r="AY770" i="5"/>
  <c r="BC770" i="5"/>
  <c r="AF770" i="5"/>
  <c r="AJ770" i="5"/>
  <c r="AN770" i="5"/>
  <c r="AR770" i="5"/>
  <c r="AV770" i="5"/>
  <c r="AZ770" i="5"/>
  <c r="BD770" i="5"/>
  <c r="AG766" i="5"/>
  <c r="AK766" i="5"/>
  <c r="AO766" i="5"/>
  <c r="AS766" i="5"/>
  <c r="AW766" i="5"/>
  <c r="BA766" i="5"/>
  <c r="BE766" i="5"/>
  <c r="AH766" i="5"/>
  <c r="AL766" i="5"/>
  <c r="AP766" i="5"/>
  <c r="AT766" i="5"/>
  <c r="AX766" i="5"/>
  <c r="BB766" i="5"/>
  <c r="BF766" i="5"/>
  <c r="AI766" i="5"/>
  <c r="AM766" i="5"/>
  <c r="AQ766" i="5"/>
  <c r="AU766" i="5"/>
  <c r="AY766" i="5"/>
  <c r="BC766" i="5"/>
  <c r="AF766" i="5"/>
  <c r="AJ766" i="5"/>
  <c r="AN766" i="5"/>
  <c r="AR766" i="5"/>
  <c r="AV766" i="5"/>
  <c r="AZ766" i="5"/>
  <c r="BD766" i="5"/>
  <c r="AG762" i="5"/>
  <c r="AK762" i="5"/>
  <c r="AO762" i="5"/>
  <c r="AS762" i="5"/>
  <c r="AW762" i="5"/>
  <c r="BA762" i="5"/>
  <c r="BE762" i="5"/>
  <c r="AH762" i="5"/>
  <c r="AL762" i="5"/>
  <c r="AP762" i="5"/>
  <c r="AT762" i="5"/>
  <c r="AX762" i="5"/>
  <c r="BB762" i="5"/>
  <c r="BF762" i="5"/>
  <c r="AI762" i="5"/>
  <c r="AM762" i="5"/>
  <c r="AQ762" i="5"/>
  <c r="AU762" i="5"/>
  <c r="AY762" i="5"/>
  <c r="BC762" i="5"/>
  <c r="AF762" i="5"/>
  <c r="AJ762" i="5"/>
  <c r="AN762" i="5"/>
  <c r="AR762" i="5"/>
  <c r="AV762" i="5"/>
  <c r="AZ762" i="5"/>
  <c r="BD762" i="5"/>
  <c r="AG758" i="5"/>
  <c r="AK758" i="5"/>
  <c r="AO758" i="5"/>
  <c r="AS758" i="5"/>
  <c r="AW758" i="5"/>
  <c r="BA758" i="5"/>
  <c r="BE758" i="5"/>
  <c r="AH758" i="5"/>
  <c r="AL758" i="5"/>
  <c r="AP758" i="5"/>
  <c r="AT758" i="5"/>
  <c r="AX758" i="5"/>
  <c r="BB758" i="5"/>
  <c r="BF758" i="5"/>
  <c r="AI758" i="5"/>
  <c r="AM758" i="5"/>
  <c r="AQ758" i="5"/>
  <c r="AU758" i="5"/>
  <c r="AY758" i="5"/>
  <c r="BC758" i="5"/>
  <c r="AF758" i="5"/>
  <c r="AJ758" i="5"/>
  <c r="AN758" i="5"/>
  <c r="AR758" i="5"/>
  <c r="AV758" i="5"/>
  <c r="AZ758" i="5"/>
  <c r="BD758" i="5"/>
  <c r="AG754" i="5"/>
  <c r="AK754" i="5"/>
  <c r="AO754" i="5"/>
  <c r="AS754" i="5"/>
  <c r="AW754" i="5"/>
  <c r="BA754" i="5"/>
  <c r="BE754" i="5"/>
  <c r="AH754" i="5"/>
  <c r="AL754" i="5"/>
  <c r="AP754" i="5"/>
  <c r="AT754" i="5"/>
  <c r="AX754" i="5"/>
  <c r="BB754" i="5"/>
  <c r="BF754" i="5"/>
  <c r="AI754" i="5"/>
  <c r="AM754" i="5"/>
  <c r="AQ754" i="5"/>
  <c r="AU754" i="5"/>
  <c r="AY754" i="5"/>
  <c r="BC754" i="5"/>
  <c r="AF754" i="5"/>
  <c r="AJ754" i="5"/>
  <c r="AN754" i="5"/>
  <c r="AR754" i="5"/>
  <c r="AV754" i="5"/>
  <c r="AZ754" i="5"/>
  <c r="BD754" i="5"/>
  <c r="AG750" i="5"/>
  <c r="AK750" i="5"/>
  <c r="AO750" i="5"/>
  <c r="AS750" i="5"/>
  <c r="AW750" i="5"/>
  <c r="BA750" i="5"/>
  <c r="BE750" i="5"/>
  <c r="AH750" i="5"/>
  <c r="AL750" i="5"/>
  <c r="AP750" i="5"/>
  <c r="AT750" i="5"/>
  <c r="AX750" i="5"/>
  <c r="BB750" i="5"/>
  <c r="BF750" i="5"/>
  <c r="AI750" i="5"/>
  <c r="AM750" i="5"/>
  <c r="AQ750" i="5"/>
  <c r="AU750" i="5"/>
  <c r="AY750" i="5"/>
  <c r="BC750" i="5"/>
  <c r="AF750" i="5"/>
  <c r="AJ750" i="5"/>
  <c r="AN750" i="5"/>
  <c r="AR750" i="5"/>
  <c r="AV750" i="5"/>
  <c r="AZ750" i="5"/>
  <c r="BD750" i="5"/>
  <c r="AG746" i="5"/>
  <c r="AK746" i="5"/>
  <c r="AO746" i="5"/>
  <c r="AS746" i="5"/>
  <c r="AW746" i="5"/>
  <c r="BA746" i="5"/>
  <c r="BE746" i="5"/>
  <c r="AH746" i="5"/>
  <c r="AL746" i="5"/>
  <c r="AP746" i="5"/>
  <c r="AT746" i="5"/>
  <c r="AX746" i="5"/>
  <c r="BB746" i="5"/>
  <c r="BF746" i="5"/>
  <c r="AI746" i="5"/>
  <c r="AM746" i="5"/>
  <c r="AQ746" i="5"/>
  <c r="AU746" i="5"/>
  <c r="AY746" i="5"/>
  <c r="BC746" i="5"/>
  <c r="AF746" i="5"/>
  <c r="AJ746" i="5"/>
  <c r="AN746" i="5"/>
  <c r="AR746" i="5"/>
  <c r="AV746" i="5"/>
  <c r="AZ746" i="5"/>
  <c r="BD746" i="5"/>
  <c r="AG742" i="5"/>
  <c r="AK742" i="5"/>
  <c r="AO742" i="5"/>
  <c r="AS742" i="5"/>
  <c r="AW742" i="5"/>
  <c r="BA742" i="5"/>
  <c r="BE742" i="5"/>
  <c r="AH742" i="5"/>
  <c r="AL742" i="5"/>
  <c r="AP742" i="5"/>
  <c r="AT742" i="5"/>
  <c r="AX742" i="5"/>
  <c r="BB742" i="5"/>
  <c r="BF742" i="5"/>
  <c r="AI742" i="5"/>
  <c r="AM742" i="5"/>
  <c r="AQ742" i="5"/>
  <c r="AU742" i="5"/>
  <c r="AY742" i="5"/>
  <c r="BC742" i="5"/>
  <c r="AF742" i="5"/>
  <c r="AJ742" i="5"/>
  <c r="AN742" i="5"/>
  <c r="AR742" i="5"/>
  <c r="AV742" i="5"/>
  <c r="AZ742" i="5"/>
  <c r="BD742" i="5"/>
  <c r="AG738" i="5"/>
  <c r="AK738" i="5"/>
  <c r="AO738" i="5"/>
  <c r="AS738" i="5"/>
  <c r="AW738" i="5"/>
  <c r="BA738" i="5"/>
  <c r="BE738" i="5"/>
  <c r="AH738" i="5"/>
  <c r="AL738" i="5"/>
  <c r="AP738" i="5"/>
  <c r="AT738" i="5"/>
  <c r="AX738" i="5"/>
  <c r="BB738" i="5"/>
  <c r="BF738" i="5"/>
  <c r="AI738" i="5"/>
  <c r="AM738" i="5"/>
  <c r="AQ738" i="5"/>
  <c r="AU738" i="5"/>
  <c r="AY738" i="5"/>
  <c r="BC738" i="5"/>
  <c r="AF738" i="5"/>
  <c r="AJ738" i="5"/>
  <c r="AN738" i="5"/>
  <c r="AR738" i="5"/>
  <c r="AV738" i="5"/>
  <c r="AZ738" i="5"/>
  <c r="BD738" i="5"/>
  <c r="AG734" i="5"/>
  <c r="AK734" i="5"/>
  <c r="AO734" i="5"/>
  <c r="AS734" i="5"/>
  <c r="AW734" i="5"/>
  <c r="BA734" i="5"/>
  <c r="BE734" i="5"/>
  <c r="AH734" i="5"/>
  <c r="AL734" i="5"/>
  <c r="AP734" i="5"/>
  <c r="AT734" i="5"/>
  <c r="AX734" i="5"/>
  <c r="BB734" i="5"/>
  <c r="BF734" i="5"/>
  <c r="AI734" i="5"/>
  <c r="AM734" i="5"/>
  <c r="AQ734" i="5"/>
  <c r="AU734" i="5"/>
  <c r="AY734" i="5"/>
  <c r="BC734" i="5"/>
  <c r="AF734" i="5"/>
  <c r="AJ734" i="5"/>
  <c r="AN734" i="5"/>
  <c r="AR734" i="5"/>
  <c r="AV734" i="5"/>
  <c r="AZ734" i="5"/>
  <c r="BD734" i="5"/>
  <c r="AG730" i="5"/>
  <c r="AK730" i="5"/>
  <c r="AO730" i="5"/>
  <c r="AS730" i="5"/>
  <c r="AW730" i="5"/>
  <c r="BA730" i="5"/>
  <c r="BE730" i="5"/>
  <c r="AH730" i="5"/>
  <c r="AL730" i="5"/>
  <c r="AP730" i="5"/>
  <c r="AT730" i="5"/>
  <c r="AX730" i="5"/>
  <c r="BB730" i="5"/>
  <c r="BF730" i="5"/>
  <c r="AI730" i="5"/>
  <c r="AM730" i="5"/>
  <c r="AQ730" i="5"/>
  <c r="AU730" i="5"/>
  <c r="AY730" i="5"/>
  <c r="BC730" i="5"/>
  <c r="AF730" i="5"/>
  <c r="AJ730" i="5"/>
  <c r="AN730" i="5"/>
  <c r="AR730" i="5"/>
  <c r="AV730" i="5"/>
  <c r="AZ730" i="5"/>
  <c r="BD730" i="5"/>
  <c r="AG726" i="5"/>
  <c r="AK726" i="5"/>
  <c r="AO726" i="5"/>
  <c r="AS726" i="5"/>
  <c r="AW726" i="5"/>
  <c r="BA726" i="5"/>
  <c r="BE726" i="5"/>
  <c r="AH726" i="5"/>
  <c r="AL726" i="5"/>
  <c r="AP726" i="5"/>
  <c r="AT726" i="5"/>
  <c r="AX726" i="5"/>
  <c r="BB726" i="5"/>
  <c r="BF726" i="5"/>
  <c r="AI726" i="5"/>
  <c r="AM726" i="5"/>
  <c r="AQ726" i="5"/>
  <c r="AU726" i="5"/>
  <c r="AY726" i="5"/>
  <c r="BC726" i="5"/>
  <c r="AF726" i="5"/>
  <c r="AJ726" i="5"/>
  <c r="AN726" i="5"/>
  <c r="AR726" i="5"/>
  <c r="AV726" i="5"/>
  <c r="AZ726" i="5"/>
  <c r="BD726" i="5"/>
  <c r="AG722" i="5"/>
  <c r="AK722" i="5"/>
  <c r="AO722" i="5"/>
  <c r="AS722" i="5"/>
  <c r="AW722" i="5"/>
  <c r="BA722" i="5"/>
  <c r="BE722" i="5"/>
  <c r="AH722" i="5"/>
  <c r="AL722" i="5"/>
  <c r="AP722" i="5"/>
  <c r="AT722" i="5"/>
  <c r="AX722" i="5"/>
  <c r="BB722" i="5"/>
  <c r="BF722" i="5"/>
  <c r="AI722" i="5"/>
  <c r="AM722" i="5"/>
  <c r="AQ722" i="5"/>
  <c r="AU722" i="5"/>
  <c r="AY722" i="5"/>
  <c r="BC722" i="5"/>
  <c r="AF722" i="5"/>
  <c r="AJ722" i="5"/>
  <c r="AN722" i="5"/>
  <c r="AR722" i="5"/>
  <c r="AV722" i="5"/>
  <c r="AZ722" i="5"/>
  <c r="BD722" i="5"/>
  <c r="AG718" i="5"/>
  <c r="AK718" i="5"/>
  <c r="AO718" i="5"/>
  <c r="AS718" i="5"/>
  <c r="AW718" i="5"/>
  <c r="BA718" i="5"/>
  <c r="BE718" i="5"/>
  <c r="AH718" i="5"/>
  <c r="AL718" i="5"/>
  <c r="AP718" i="5"/>
  <c r="AT718" i="5"/>
  <c r="AX718" i="5"/>
  <c r="BB718" i="5"/>
  <c r="BF718" i="5"/>
  <c r="AI718" i="5"/>
  <c r="AM718" i="5"/>
  <c r="AQ718" i="5"/>
  <c r="AU718" i="5"/>
  <c r="AY718" i="5"/>
  <c r="BC718" i="5"/>
  <c r="AF718" i="5"/>
  <c r="AJ718" i="5"/>
  <c r="AN718" i="5"/>
  <c r="AR718" i="5"/>
  <c r="AV718" i="5"/>
  <c r="AZ718" i="5"/>
  <c r="BD718" i="5"/>
  <c r="AG714" i="5"/>
  <c r="AK714" i="5"/>
  <c r="AJ714" i="5"/>
  <c r="AO714" i="5"/>
  <c r="AS714" i="5"/>
  <c r="AW714" i="5"/>
  <c r="BA714" i="5"/>
  <c r="BE714" i="5"/>
  <c r="AF714" i="5"/>
  <c r="AL714" i="5"/>
  <c r="AP714" i="5"/>
  <c r="AT714" i="5"/>
  <c r="AX714" i="5"/>
  <c r="BB714" i="5"/>
  <c r="BF714" i="5"/>
  <c r="AH714" i="5"/>
  <c r="AM714" i="5"/>
  <c r="AQ714" i="5"/>
  <c r="AU714" i="5"/>
  <c r="AY714" i="5"/>
  <c r="BC714" i="5"/>
  <c r="AI714" i="5"/>
  <c r="AN714" i="5"/>
  <c r="AR714" i="5"/>
  <c r="AV714" i="5"/>
  <c r="AZ714" i="5"/>
  <c r="BD714" i="5"/>
  <c r="AI710" i="5"/>
  <c r="AM710" i="5"/>
  <c r="AQ710" i="5"/>
  <c r="AU710" i="5"/>
  <c r="AY710" i="5"/>
  <c r="BC710" i="5"/>
  <c r="AF710" i="5"/>
  <c r="AJ710" i="5"/>
  <c r="AN710" i="5"/>
  <c r="AR710" i="5"/>
  <c r="AV710" i="5"/>
  <c r="AZ710" i="5"/>
  <c r="BD710" i="5"/>
  <c r="AG710" i="5"/>
  <c r="AK710" i="5"/>
  <c r="AO710" i="5"/>
  <c r="AS710" i="5"/>
  <c r="AW710" i="5"/>
  <c r="BA710" i="5"/>
  <c r="BE710" i="5"/>
  <c r="AH710" i="5"/>
  <c r="AL710" i="5"/>
  <c r="AP710" i="5"/>
  <c r="AT710" i="5"/>
  <c r="AX710" i="5"/>
  <c r="BB710" i="5"/>
  <c r="BF710" i="5"/>
  <c r="AI706" i="5"/>
  <c r="AM706" i="5"/>
  <c r="AQ706" i="5"/>
  <c r="AU706" i="5"/>
  <c r="AY706" i="5"/>
  <c r="BC706" i="5"/>
  <c r="AF706" i="5"/>
  <c r="AJ706" i="5"/>
  <c r="AN706" i="5"/>
  <c r="AR706" i="5"/>
  <c r="AV706" i="5"/>
  <c r="AZ706" i="5"/>
  <c r="BD706" i="5"/>
  <c r="AG706" i="5"/>
  <c r="AK706" i="5"/>
  <c r="AO706" i="5"/>
  <c r="AS706" i="5"/>
  <c r="AW706" i="5"/>
  <c r="BA706" i="5"/>
  <c r="BE706" i="5"/>
  <c r="AH706" i="5"/>
  <c r="AL706" i="5"/>
  <c r="AP706" i="5"/>
  <c r="AT706" i="5"/>
  <c r="AX706" i="5"/>
  <c r="BB706" i="5"/>
  <c r="BF706" i="5"/>
  <c r="AI702" i="5"/>
  <c r="AM702" i="5"/>
  <c r="AQ702" i="5"/>
  <c r="AU702" i="5"/>
  <c r="AY702" i="5"/>
  <c r="BC702" i="5"/>
  <c r="AF702" i="5"/>
  <c r="AJ702" i="5"/>
  <c r="AN702" i="5"/>
  <c r="AR702" i="5"/>
  <c r="AV702" i="5"/>
  <c r="AZ702" i="5"/>
  <c r="BD702" i="5"/>
  <c r="AG702" i="5"/>
  <c r="AK702" i="5"/>
  <c r="AO702" i="5"/>
  <c r="AS702" i="5"/>
  <c r="AW702" i="5"/>
  <c r="BA702" i="5"/>
  <c r="BE702" i="5"/>
  <c r="AH702" i="5"/>
  <c r="AL702" i="5"/>
  <c r="AP702" i="5"/>
  <c r="AT702" i="5"/>
  <c r="AX702" i="5"/>
  <c r="BB702" i="5"/>
  <c r="BF702" i="5"/>
  <c r="AI698" i="5"/>
  <c r="AM698" i="5"/>
  <c r="AQ698" i="5"/>
  <c r="AU698" i="5"/>
  <c r="AY698" i="5"/>
  <c r="BC698" i="5"/>
  <c r="AF698" i="5"/>
  <c r="AJ698" i="5"/>
  <c r="AN698" i="5"/>
  <c r="AR698" i="5"/>
  <c r="AV698" i="5"/>
  <c r="AZ698" i="5"/>
  <c r="BD698" i="5"/>
  <c r="AG698" i="5"/>
  <c r="AK698" i="5"/>
  <c r="AO698" i="5"/>
  <c r="AS698" i="5"/>
  <c r="AW698" i="5"/>
  <c r="BA698" i="5"/>
  <c r="BE698" i="5"/>
  <c r="AH698" i="5"/>
  <c r="AL698" i="5"/>
  <c r="AP698" i="5"/>
  <c r="AT698" i="5"/>
  <c r="AX698" i="5"/>
  <c r="BB698" i="5"/>
  <c r="BF698" i="5"/>
  <c r="AI694" i="5"/>
  <c r="AM694" i="5"/>
  <c r="AQ694" i="5"/>
  <c r="AU694" i="5"/>
  <c r="AY694" i="5"/>
  <c r="BC694" i="5"/>
  <c r="AF694" i="5"/>
  <c r="AJ694" i="5"/>
  <c r="AN694" i="5"/>
  <c r="AR694" i="5"/>
  <c r="AV694" i="5"/>
  <c r="AZ694" i="5"/>
  <c r="BD694" i="5"/>
  <c r="AG694" i="5"/>
  <c r="AK694" i="5"/>
  <c r="AO694" i="5"/>
  <c r="AS694" i="5"/>
  <c r="AW694" i="5"/>
  <c r="BA694" i="5"/>
  <c r="BE694" i="5"/>
  <c r="AH694" i="5"/>
  <c r="AL694" i="5"/>
  <c r="AP694" i="5"/>
  <c r="AT694" i="5"/>
  <c r="AX694" i="5"/>
  <c r="BB694" i="5"/>
  <c r="BF694" i="5"/>
  <c r="AI690" i="5"/>
  <c r="AM690" i="5"/>
  <c r="AQ690" i="5"/>
  <c r="AU690" i="5"/>
  <c r="AY690" i="5"/>
  <c r="BC690" i="5"/>
  <c r="AF690" i="5"/>
  <c r="AJ690" i="5"/>
  <c r="AN690" i="5"/>
  <c r="AR690" i="5"/>
  <c r="AV690" i="5"/>
  <c r="AZ690" i="5"/>
  <c r="BD690" i="5"/>
  <c r="AG690" i="5"/>
  <c r="AK690" i="5"/>
  <c r="AO690" i="5"/>
  <c r="AS690" i="5"/>
  <c r="AW690" i="5"/>
  <c r="BA690" i="5"/>
  <c r="BE690" i="5"/>
  <c r="AH690" i="5"/>
  <c r="AL690" i="5"/>
  <c r="AP690" i="5"/>
  <c r="AT690" i="5"/>
  <c r="AX690" i="5"/>
  <c r="BB690" i="5"/>
  <c r="BF690" i="5"/>
  <c r="AI686" i="5"/>
  <c r="AM686" i="5"/>
  <c r="AQ686" i="5"/>
  <c r="AU686" i="5"/>
  <c r="AY686" i="5"/>
  <c r="BC686" i="5"/>
  <c r="AF686" i="5"/>
  <c r="AJ686" i="5"/>
  <c r="AN686" i="5"/>
  <c r="AR686" i="5"/>
  <c r="AV686" i="5"/>
  <c r="AZ686" i="5"/>
  <c r="BD686" i="5"/>
  <c r="AG686" i="5"/>
  <c r="AK686" i="5"/>
  <c r="AO686" i="5"/>
  <c r="AS686" i="5"/>
  <c r="AW686" i="5"/>
  <c r="BA686" i="5"/>
  <c r="BE686" i="5"/>
  <c r="AH686" i="5"/>
  <c r="AL686" i="5"/>
  <c r="AP686" i="5"/>
  <c r="AT686" i="5"/>
  <c r="AX686" i="5"/>
  <c r="BB686" i="5"/>
  <c r="BF686" i="5"/>
  <c r="AF682" i="5"/>
  <c r="AJ682" i="5"/>
  <c r="AH682" i="5"/>
  <c r="AG682" i="5"/>
  <c r="AM682" i="5"/>
  <c r="AQ682" i="5"/>
  <c r="AU682" i="5"/>
  <c r="AY682" i="5"/>
  <c r="BC682" i="5"/>
  <c r="AI682" i="5"/>
  <c r="AN682" i="5"/>
  <c r="AR682" i="5"/>
  <c r="AV682" i="5"/>
  <c r="AZ682" i="5"/>
  <c r="BD682" i="5"/>
  <c r="AK682" i="5"/>
  <c r="AO682" i="5"/>
  <c r="AS682" i="5"/>
  <c r="AW682" i="5"/>
  <c r="BA682" i="5"/>
  <c r="BE682" i="5"/>
  <c r="AL682" i="5"/>
  <c r="AP682" i="5"/>
  <c r="AT682" i="5"/>
  <c r="AX682" i="5"/>
  <c r="BB682" i="5"/>
  <c r="BF682" i="5"/>
  <c r="AF678" i="5"/>
  <c r="AJ678" i="5"/>
  <c r="AN678" i="5"/>
  <c r="AR678" i="5"/>
  <c r="AV678" i="5"/>
  <c r="AZ678" i="5"/>
  <c r="BD678" i="5"/>
  <c r="AH678" i="5"/>
  <c r="AL678" i="5"/>
  <c r="AP678" i="5"/>
  <c r="AT678" i="5"/>
  <c r="AX678" i="5"/>
  <c r="BB678" i="5"/>
  <c r="BF678" i="5"/>
  <c r="AK678" i="5"/>
  <c r="AS678" i="5"/>
  <c r="BA678" i="5"/>
  <c r="AM678" i="5"/>
  <c r="AU678" i="5"/>
  <c r="BC678" i="5"/>
  <c r="AG678" i="5"/>
  <c r="AO678" i="5"/>
  <c r="AW678" i="5"/>
  <c r="BE678" i="5"/>
  <c r="AI678" i="5"/>
  <c r="AQ678" i="5"/>
  <c r="AY678" i="5"/>
  <c r="AF674" i="5"/>
  <c r="AJ674" i="5"/>
  <c r="AN674" i="5"/>
  <c r="AR674" i="5"/>
  <c r="AV674" i="5"/>
  <c r="AZ674" i="5"/>
  <c r="BD674" i="5"/>
  <c r="AH674" i="5"/>
  <c r="AL674" i="5"/>
  <c r="AP674" i="5"/>
  <c r="AT674" i="5"/>
  <c r="AX674" i="5"/>
  <c r="BB674" i="5"/>
  <c r="BF674" i="5"/>
  <c r="AG674" i="5"/>
  <c r="AO674" i="5"/>
  <c r="AW674" i="5"/>
  <c r="BE674" i="5"/>
  <c r="AI674" i="5"/>
  <c r="AQ674" i="5"/>
  <c r="AY674" i="5"/>
  <c r="AK674" i="5"/>
  <c r="AS674" i="5"/>
  <c r="BA674" i="5"/>
  <c r="AM674" i="5"/>
  <c r="AU674" i="5"/>
  <c r="BC674" i="5"/>
  <c r="AF670" i="5"/>
  <c r="AJ670" i="5"/>
  <c r="AN670" i="5"/>
  <c r="AR670" i="5"/>
  <c r="AV670" i="5"/>
  <c r="AZ670" i="5"/>
  <c r="BD670" i="5"/>
  <c r="AH670" i="5"/>
  <c r="AL670" i="5"/>
  <c r="AP670" i="5"/>
  <c r="AT670" i="5"/>
  <c r="AX670" i="5"/>
  <c r="BB670" i="5"/>
  <c r="BF670" i="5"/>
  <c r="AK670" i="5"/>
  <c r="AS670" i="5"/>
  <c r="BA670" i="5"/>
  <c r="AM670" i="5"/>
  <c r="AU670" i="5"/>
  <c r="BC670" i="5"/>
  <c r="AG670" i="5"/>
  <c r="AO670" i="5"/>
  <c r="AW670" i="5"/>
  <c r="BE670" i="5"/>
  <c r="AI670" i="5"/>
  <c r="AQ670" i="5"/>
  <c r="AY670" i="5"/>
  <c r="AF666" i="5"/>
  <c r="AJ666" i="5"/>
  <c r="AN666" i="5"/>
  <c r="AR666" i="5"/>
  <c r="AV666" i="5"/>
  <c r="AZ666" i="5"/>
  <c r="BD666" i="5"/>
  <c r="AH666" i="5"/>
  <c r="AL666" i="5"/>
  <c r="AP666" i="5"/>
  <c r="AT666" i="5"/>
  <c r="AX666" i="5"/>
  <c r="BB666" i="5"/>
  <c r="BF666" i="5"/>
  <c r="AG666" i="5"/>
  <c r="AO666" i="5"/>
  <c r="AW666" i="5"/>
  <c r="BE666" i="5"/>
  <c r="AI666" i="5"/>
  <c r="AQ666" i="5"/>
  <c r="AY666" i="5"/>
  <c r="AK666" i="5"/>
  <c r="AS666" i="5"/>
  <c r="BA666" i="5"/>
  <c r="AM666" i="5"/>
  <c r="AU666" i="5"/>
  <c r="BC666" i="5"/>
  <c r="AF662" i="5"/>
  <c r="AJ662" i="5"/>
  <c r="AN662" i="5"/>
  <c r="AR662" i="5"/>
  <c r="AV662" i="5"/>
  <c r="AZ662" i="5"/>
  <c r="BD662" i="5"/>
  <c r="AH662" i="5"/>
  <c r="AL662" i="5"/>
  <c r="AP662" i="5"/>
  <c r="AT662" i="5"/>
  <c r="AX662" i="5"/>
  <c r="BB662" i="5"/>
  <c r="BF662" i="5"/>
  <c r="AK662" i="5"/>
  <c r="AS662" i="5"/>
  <c r="BA662" i="5"/>
  <c r="AM662" i="5"/>
  <c r="AU662" i="5"/>
  <c r="BC662" i="5"/>
  <c r="AG662" i="5"/>
  <c r="AO662" i="5"/>
  <c r="AW662" i="5"/>
  <c r="BE662" i="5"/>
  <c r="AI662" i="5"/>
  <c r="AQ662" i="5"/>
  <c r="AY662" i="5"/>
  <c r="AF658" i="5"/>
  <c r="AJ658" i="5"/>
  <c r="AN658" i="5"/>
  <c r="AR658" i="5"/>
  <c r="AV658" i="5"/>
  <c r="AZ658" i="5"/>
  <c r="BD658" i="5"/>
  <c r="AH658" i="5"/>
  <c r="AL658" i="5"/>
  <c r="AP658" i="5"/>
  <c r="AT658" i="5"/>
  <c r="AX658" i="5"/>
  <c r="BB658" i="5"/>
  <c r="BF658" i="5"/>
  <c r="AG658" i="5"/>
  <c r="AO658" i="5"/>
  <c r="AW658" i="5"/>
  <c r="BE658" i="5"/>
  <c r="AI658" i="5"/>
  <c r="AQ658" i="5"/>
  <c r="AY658" i="5"/>
  <c r="AK658" i="5"/>
  <c r="AS658" i="5"/>
  <c r="BA658" i="5"/>
  <c r="AM658" i="5"/>
  <c r="AU658" i="5"/>
  <c r="BC658" i="5"/>
  <c r="AF654" i="5"/>
  <c r="AJ654" i="5"/>
  <c r="AN654" i="5"/>
  <c r="AR654" i="5"/>
  <c r="AV654" i="5"/>
  <c r="AZ654" i="5"/>
  <c r="BD654" i="5"/>
  <c r="AG654" i="5"/>
  <c r="AK654" i="5"/>
  <c r="AO654" i="5"/>
  <c r="AS654" i="5"/>
  <c r="AW654" i="5"/>
  <c r="BA654" i="5"/>
  <c r="BE654" i="5"/>
  <c r="AH654" i="5"/>
  <c r="AL654" i="5"/>
  <c r="AP654" i="5"/>
  <c r="AT654" i="5"/>
  <c r="AX654" i="5"/>
  <c r="BB654" i="5"/>
  <c r="BF654" i="5"/>
  <c r="AU654" i="5"/>
  <c r="AI654" i="5"/>
  <c r="AY654" i="5"/>
  <c r="AM654" i="5"/>
  <c r="BC654" i="5"/>
  <c r="AQ654" i="5"/>
  <c r="AF650" i="5"/>
  <c r="AJ650" i="5"/>
  <c r="AN650" i="5"/>
  <c r="AR650" i="5"/>
  <c r="AV650" i="5"/>
  <c r="AZ650" i="5"/>
  <c r="BD650" i="5"/>
  <c r="AG650" i="5"/>
  <c r="AK650" i="5"/>
  <c r="AO650" i="5"/>
  <c r="AS650" i="5"/>
  <c r="AW650" i="5"/>
  <c r="BA650" i="5"/>
  <c r="BE650" i="5"/>
  <c r="AH650" i="5"/>
  <c r="AL650" i="5"/>
  <c r="AP650" i="5"/>
  <c r="AT650" i="5"/>
  <c r="AX650" i="5"/>
  <c r="BB650" i="5"/>
  <c r="BF650" i="5"/>
  <c r="AM650" i="5"/>
  <c r="BC650" i="5"/>
  <c r="AQ650" i="5"/>
  <c r="AY650" i="5"/>
  <c r="AI650" i="5"/>
  <c r="AU650" i="5"/>
  <c r="AF646" i="5"/>
  <c r="AJ646" i="5"/>
  <c r="AN646" i="5"/>
  <c r="AR646" i="5"/>
  <c r="AV646" i="5"/>
  <c r="AZ646" i="5"/>
  <c r="BD646" i="5"/>
  <c r="AG646" i="5"/>
  <c r="AK646" i="5"/>
  <c r="AO646" i="5"/>
  <c r="AS646" i="5"/>
  <c r="AW646" i="5"/>
  <c r="BA646" i="5"/>
  <c r="BE646" i="5"/>
  <c r="AH646" i="5"/>
  <c r="AL646" i="5"/>
  <c r="AP646" i="5"/>
  <c r="AT646" i="5"/>
  <c r="AX646" i="5"/>
  <c r="BB646" i="5"/>
  <c r="BF646" i="5"/>
  <c r="AI646" i="5"/>
  <c r="AY646" i="5"/>
  <c r="AM646" i="5"/>
  <c r="BC646" i="5"/>
  <c r="AQ646" i="5"/>
  <c r="AU646" i="5"/>
  <c r="AF642" i="5"/>
  <c r="AJ642" i="5"/>
  <c r="AN642" i="5"/>
  <c r="AR642" i="5"/>
  <c r="AV642" i="5"/>
  <c r="AZ642" i="5"/>
  <c r="BD642" i="5"/>
  <c r="AG642" i="5"/>
  <c r="AK642" i="5"/>
  <c r="AO642" i="5"/>
  <c r="AS642" i="5"/>
  <c r="AW642" i="5"/>
  <c r="BA642" i="5"/>
  <c r="BE642" i="5"/>
  <c r="AH642" i="5"/>
  <c r="AL642" i="5"/>
  <c r="AP642" i="5"/>
  <c r="AT642" i="5"/>
  <c r="AX642" i="5"/>
  <c r="BB642" i="5"/>
  <c r="BF642" i="5"/>
  <c r="AU642" i="5"/>
  <c r="AI642" i="5"/>
  <c r="AY642" i="5"/>
  <c r="AQ642" i="5"/>
  <c r="BC642" i="5"/>
  <c r="AM642" i="5"/>
  <c r="AF638" i="5"/>
  <c r="AJ638" i="5"/>
  <c r="AN638" i="5"/>
  <c r="AR638" i="5"/>
  <c r="AV638" i="5"/>
  <c r="AZ638" i="5"/>
  <c r="BD638" i="5"/>
  <c r="AG638" i="5"/>
  <c r="AK638" i="5"/>
  <c r="AO638" i="5"/>
  <c r="AS638" i="5"/>
  <c r="AW638" i="5"/>
  <c r="BA638" i="5"/>
  <c r="BE638" i="5"/>
  <c r="AH638" i="5"/>
  <c r="AL638" i="5"/>
  <c r="AP638" i="5"/>
  <c r="AT638" i="5"/>
  <c r="AX638" i="5"/>
  <c r="BB638" i="5"/>
  <c r="BF638" i="5"/>
  <c r="AM638" i="5"/>
  <c r="BC638" i="5"/>
  <c r="AQ638" i="5"/>
  <c r="AU638" i="5"/>
  <c r="AI638" i="5"/>
  <c r="AY638" i="5"/>
  <c r="AF634" i="5"/>
  <c r="AJ634" i="5"/>
  <c r="AN634" i="5"/>
  <c r="AR634" i="5"/>
  <c r="AV634" i="5"/>
  <c r="AZ634" i="5"/>
  <c r="BD634" i="5"/>
  <c r="AG634" i="5"/>
  <c r="AK634" i="5"/>
  <c r="AO634" i="5"/>
  <c r="AS634" i="5"/>
  <c r="AW634" i="5"/>
  <c r="BA634" i="5"/>
  <c r="BE634" i="5"/>
  <c r="AH634" i="5"/>
  <c r="AL634" i="5"/>
  <c r="AP634" i="5"/>
  <c r="AT634" i="5"/>
  <c r="AX634" i="5"/>
  <c r="BB634" i="5"/>
  <c r="BF634" i="5"/>
  <c r="AI634" i="5"/>
  <c r="AY634" i="5"/>
  <c r="AM634" i="5"/>
  <c r="BC634" i="5"/>
  <c r="AQ634" i="5"/>
  <c r="AU634" i="5"/>
  <c r="AF630" i="5"/>
  <c r="AJ630" i="5"/>
  <c r="AN630" i="5"/>
  <c r="AR630" i="5"/>
  <c r="AV630" i="5"/>
  <c r="AZ630" i="5"/>
  <c r="BD630" i="5"/>
  <c r="AG630" i="5"/>
  <c r="AK630" i="5"/>
  <c r="AO630" i="5"/>
  <c r="AS630" i="5"/>
  <c r="AW630" i="5"/>
  <c r="BA630" i="5"/>
  <c r="BE630" i="5"/>
  <c r="AH630" i="5"/>
  <c r="AL630" i="5"/>
  <c r="AP630" i="5"/>
  <c r="AT630" i="5"/>
  <c r="AX630" i="5"/>
  <c r="BB630" i="5"/>
  <c r="BF630" i="5"/>
  <c r="AU630" i="5"/>
  <c r="AI630" i="5"/>
  <c r="AY630" i="5"/>
  <c r="AM630" i="5"/>
  <c r="BC630" i="5"/>
  <c r="AQ630" i="5"/>
  <c r="AF626" i="5"/>
  <c r="AJ626" i="5"/>
  <c r="AN626" i="5"/>
  <c r="AR626" i="5"/>
  <c r="AV626" i="5"/>
  <c r="AZ626" i="5"/>
  <c r="BD626" i="5"/>
  <c r="AG626" i="5"/>
  <c r="AK626" i="5"/>
  <c r="AO626" i="5"/>
  <c r="AS626" i="5"/>
  <c r="AW626" i="5"/>
  <c r="BA626" i="5"/>
  <c r="BE626" i="5"/>
  <c r="AH626" i="5"/>
  <c r="AL626" i="5"/>
  <c r="AP626" i="5"/>
  <c r="AT626" i="5"/>
  <c r="AX626" i="5"/>
  <c r="BB626" i="5"/>
  <c r="BF626" i="5"/>
  <c r="AQ626" i="5"/>
  <c r="AU626" i="5"/>
  <c r="AI626" i="5"/>
  <c r="AY626" i="5"/>
  <c r="AM626" i="5"/>
  <c r="BC626" i="5"/>
  <c r="AF622" i="5"/>
  <c r="AJ622" i="5"/>
  <c r="AN622" i="5"/>
  <c r="AR622" i="5"/>
  <c r="AV622" i="5"/>
  <c r="AZ622" i="5"/>
  <c r="BD622" i="5"/>
  <c r="AG622" i="5"/>
  <c r="AK622" i="5"/>
  <c r="AO622" i="5"/>
  <c r="AS622" i="5"/>
  <c r="AW622" i="5"/>
  <c r="BA622" i="5"/>
  <c r="BE622" i="5"/>
  <c r="AH622" i="5"/>
  <c r="AL622" i="5"/>
  <c r="AP622" i="5"/>
  <c r="AT622" i="5"/>
  <c r="AX622" i="5"/>
  <c r="BB622" i="5"/>
  <c r="BF622" i="5"/>
  <c r="AM622" i="5"/>
  <c r="BC622" i="5"/>
  <c r="AQ622" i="5"/>
  <c r="AU622" i="5"/>
  <c r="AI622" i="5"/>
  <c r="AY622" i="5"/>
  <c r="AF618" i="5"/>
  <c r="AJ618" i="5"/>
  <c r="AN618" i="5"/>
  <c r="AR618" i="5"/>
  <c r="AV618" i="5"/>
  <c r="AZ618" i="5"/>
  <c r="BD618" i="5"/>
  <c r="AG618" i="5"/>
  <c r="AK618" i="5"/>
  <c r="AO618" i="5"/>
  <c r="AS618" i="5"/>
  <c r="AW618" i="5"/>
  <c r="BA618" i="5"/>
  <c r="BE618" i="5"/>
  <c r="AH618" i="5"/>
  <c r="AL618" i="5"/>
  <c r="AP618" i="5"/>
  <c r="AT618" i="5"/>
  <c r="AX618" i="5"/>
  <c r="BB618" i="5"/>
  <c r="BF618" i="5"/>
  <c r="AI618" i="5"/>
  <c r="AY618" i="5"/>
  <c r="AM618" i="5"/>
  <c r="BC618" i="5"/>
  <c r="AQ618" i="5"/>
  <c r="AU618" i="5"/>
  <c r="AF614" i="5"/>
  <c r="AJ614" i="5"/>
  <c r="AN614" i="5"/>
  <c r="AR614" i="5"/>
  <c r="AV614" i="5"/>
  <c r="AZ614" i="5"/>
  <c r="BD614" i="5"/>
  <c r="AG614" i="5"/>
  <c r="AK614" i="5"/>
  <c r="AO614" i="5"/>
  <c r="AS614" i="5"/>
  <c r="AW614" i="5"/>
  <c r="BA614" i="5"/>
  <c r="BE614" i="5"/>
  <c r="AH614" i="5"/>
  <c r="AL614" i="5"/>
  <c r="AP614" i="5"/>
  <c r="AT614" i="5"/>
  <c r="AX614" i="5"/>
  <c r="BB614" i="5"/>
  <c r="BF614" i="5"/>
  <c r="AU614" i="5"/>
  <c r="AI614" i="5"/>
  <c r="AY614" i="5"/>
  <c r="AM614" i="5"/>
  <c r="BC614" i="5"/>
  <c r="AQ614" i="5"/>
  <c r="AF610" i="5"/>
  <c r="AJ610" i="5"/>
  <c r="AN610" i="5"/>
  <c r="AR610" i="5"/>
  <c r="AV610" i="5"/>
  <c r="AZ610" i="5"/>
  <c r="BD610" i="5"/>
  <c r="AG610" i="5"/>
  <c r="AK610" i="5"/>
  <c r="AO610" i="5"/>
  <c r="AS610" i="5"/>
  <c r="AW610" i="5"/>
  <c r="BA610" i="5"/>
  <c r="BE610" i="5"/>
  <c r="AH610" i="5"/>
  <c r="AL610" i="5"/>
  <c r="AP610" i="5"/>
  <c r="AT610" i="5"/>
  <c r="AX610" i="5"/>
  <c r="BB610" i="5"/>
  <c r="BF610" i="5"/>
  <c r="AQ610" i="5"/>
  <c r="AU610" i="5"/>
  <c r="AI610" i="5"/>
  <c r="AY610" i="5"/>
  <c r="AM610" i="5"/>
  <c r="BC610" i="5"/>
  <c r="AF606" i="5"/>
  <c r="AJ606" i="5"/>
  <c r="AN606" i="5"/>
  <c r="AR606" i="5"/>
  <c r="AV606" i="5"/>
  <c r="AZ606" i="5"/>
  <c r="BD606" i="5"/>
  <c r="AG606" i="5"/>
  <c r="AK606" i="5"/>
  <c r="AO606" i="5"/>
  <c r="AS606" i="5"/>
  <c r="AW606" i="5"/>
  <c r="BA606" i="5"/>
  <c r="BE606" i="5"/>
  <c r="AH606" i="5"/>
  <c r="AL606" i="5"/>
  <c r="AP606" i="5"/>
  <c r="AT606" i="5"/>
  <c r="AX606" i="5"/>
  <c r="BB606" i="5"/>
  <c r="BF606" i="5"/>
  <c r="AM606" i="5"/>
  <c r="BC606" i="5"/>
  <c r="AQ606" i="5"/>
  <c r="AU606" i="5"/>
  <c r="AI606" i="5"/>
  <c r="AY606" i="5"/>
  <c r="AF602" i="5"/>
  <c r="AJ602" i="5"/>
  <c r="AN602" i="5"/>
  <c r="AR602" i="5"/>
  <c r="AV602" i="5"/>
  <c r="AZ602" i="5"/>
  <c r="BD602" i="5"/>
  <c r="AG602" i="5"/>
  <c r="AK602" i="5"/>
  <c r="AO602" i="5"/>
  <c r="AS602" i="5"/>
  <c r="AW602" i="5"/>
  <c r="BA602" i="5"/>
  <c r="BE602" i="5"/>
  <c r="AH602" i="5"/>
  <c r="AL602" i="5"/>
  <c r="AP602" i="5"/>
  <c r="AT602" i="5"/>
  <c r="AX602" i="5"/>
  <c r="BB602" i="5"/>
  <c r="BF602" i="5"/>
  <c r="AI602" i="5"/>
  <c r="AY602" i="5"/>
  <c r="AM602" i="5"/>
  <c r="BC602" i="5"/>
  <c r="AQ602" i="5"/>
  <c r="AU602" i="5"/>
  <c r="AF598" i="5"/>
  <c r="AJ598" i="5"/>
  <c r="AN598" i="5"/>
  <c r="AR598" i="5"/>
  <c r="AV598" i="5"/>
  <c r="AZ598" i="5"/>
  <c r="BD598" i="5"/>
  <c r="AG598" i="5"/>
  <c r="AK598" i="5"/>
  <c r="AO598" i="5"/>
  <c r="AS598" i="5"/>
  <c r="AW598" i="5"/>
  <c r="BA598" i="5"/>
  <c r="BE598" i="5"/>
  <c r="AH598" i="5"/>
  <c r="AL598" i="5"/>
  <c r="AP598" i="5"/>
  <c r="AT598" i="5"/>
  <c r="AX598" i="5"/>
  <c r="BB598" i="5"/>
  <c r="BF598" i="5"/>
  <c r="AU598" i="5"/>
  <c r="AI598" i="5"/>
  <c r="AY598" i="5"/>
  <c r="AM598" i="5"/>
  <c r="BC598" i="5"/>
  <c r="AQ598" i="5"/>
  <c r="AF594" i="5"/>
  <c r="AJ594" i="5"/>
  <c r="AN594" i="5"/>
  <c r="AR594" i="5"/>
  <c r="AV594" i="5"/>
  <c r="AZ594" i="5"/>
  <c r="BD594" i="5"/>
  <c r="AG594" i="5"/>
  <c r="AK594" i="5"/>
  <c r="AO594" i="5"/>
  <c r="AS594" i="5"/>
  <c r="AW594" i="5"/>
  <c r="BA594" i="5"/>
  <c r="BE594" i="5"/>
  <c r="AH594" i="5"/>
  <c r="AL594" i="5"/>
  <c r="AP594" i="5"/>
  <c r="AT594" i="5"/>
  <c r="AX594" i="5"/>
  <c r="BB594" i="5"/>
  <c r="BF594" i="5"/>
  <c r="AQ594" i="5"/>
  <c r="AU594" i="5"/>
  <c r="AI594" i="5"/>
  <c r="AY594" i="5"/>
  <c r="AM594" i="5"/>
  <c r="BC594" i="5"/>
  <c r="AF590" i="5"/>
  <c r="AJ590" i="5"/>
  <c r="AN590" i="5"/>
  <c r="AR590" i="5"/>
  <c r="AV590" i="5"/>
  <c r="AZ590" i="5"/>
  <c r="BD590" i="5"/>
  <c r="AG590" i="5"/>
  <c r="AK590" i="5"/>
  <c r="AO590" i="5"/>
  <c r="AS590" i="5"/>
  <c r="AW590" i="5"/>
  <c r="BA590" i="5"/>
  <c r="BE590" i="5"/>
  <c r="AH590" i="5"/>
  <c r="AL590" i="5"/>
  <c r="AP590" i="5"/>
  <c r="AT590" i="5"/>
  <c r="AX590" i="5"/>
  <c r="BB590" i="5"/>
  <c r="BF590" i="5"/>
  <c r="AM590" i="5"/>
  <c r="BC590" i="5"/>
  <c r="AQ590" i="5"/>
  <c r="AU590" i="5"/>
  <c r="AY590" i="5"/>
  <c r="AI590" i="5"/>
  <c r="AF586" i="5"/>
  <c r="AJ586" i="5"/>
  <c r="AN586" i="5"/>
  <c r="AR586" i="5"/>
  <c r="AV586" i="5"/>
  <c r="AZ586" i="5"/>
  <c r="BD586" i="5"/>
  <c r="AG586" i="5"/>
  <c r="AK586" i="5"/>
  <c r="AO586" i="5"/>
  <c r="AS586" i="5"/>
  <c r="AW586" i="5"/>
  <c r="BA586" i="5"/>
  <c r="BE586" i="5"/>
  <c r="AH586" i="5"/>
  <c r="AL586" i="5"/>
  <c r="AP586" i="5"/>
  <c r="AT586" i="5"/>
  <c r="AX586" i="5"/>
  <c r="BB586" i="5"/>
  <c r="BF586" i="5"/>
  <c r="AI586" i="5"/>
  <c r="AY586" i="5"/>
  <c r="AM586" i="5"/>
  <c r="BC586" i="5"/>
  <c r="AQ586" i="5"/>
  <c r="AU586" i="5"/>
  <c r="AF582" i="5"/>
  <c r="AJ582" i="5"/>
  <c r="AN582" i="5"/>
  <c r="AR582" i="5"/>
  <c r="AV582" i="5"/>
  <c r="AZ582" i="5"/>
  <c r="BD582" i="5"/>
  <c r="AG582" i="5"/>
  <c r="AK582" i="5"/>
  <c r="AO582" i="5"/>
  <c r="AS582" i="5"/>
  <c r="AW582" i="5"/>
  <c r="BA582" i="5"/>
  <c r="BE582" i="5"/>
  <c r="AH582" i="5"/>
  <c r="AL582" i="5"/>
  <c r="AP582" i="5"/>
  <c r="AT582" i="5"/>
  <c r="AX582" i="5"/>
  <c r="BB582" i="5"/>
  <c r="BF582" i="5"/>
  <c r="AU582" i="5"/>
  <c r="AI582" i="5"/>
  <c r="AY582" i="5"/>
  <c r="AM582" i="5"/>
  <c r="BC582" i="5"/>
  <c r="AQ582" i="5"/>
  <c r="AF578" i="5"/>
  <c r="AJ578" i="5"/>
  <c r="AN578" i="5"/>
  <c r="AR578" i="5"/>
  <c r="AV578" i="5"/>
  <c r="AZ578" i="5"/>
  <c r="BD578" i="5"/>
  <c r="AG578" i="5"/>
  <c r="AK578" i="5"/>
  <c r="AO578" i="5"/>
  <c r="AS578" i="5"/>
  <c r="AW578" i="5"/>
  <c r="BA578" i="5"/>
  <c r="BE578" i="5"/>
  <c r="AH578" i="5"/>
  <c r="AL578" i="5"/>
  <c r="AP578" i="5"/>
  <c r="AT578" i="5"/>
  <c r="AX578" i="5"/>
  <c r="BB578" i="5"/>
  <c r="BF578" i="5"/>
  <c r="AQ578" i="5"/>
  <c r="AU578" i="5"/>
  <c r="AI578" i="5"/>
  <c r="AY578" i="5"/>
  <c r="AM578" i="5"/>
  <c r="BC578" i="5"/>
  <c r="AF574" i="5"/>
  <c r="AJ574" i="5"/>
  <c r="AN574" i="5"/>
  <c r="AR574" i="5"/>
  <c r="AV574" i="5"/>
  <c r="AZ574" i="5"/>
  <c r="BD574" i="5"/>
  <c r="AG574" i="5"/>
  <c r="AK574" i="5"/>
  <c r="AO574" i="5"/>
  <c r="AS574" i="5"/>
  <c r="AW574" i="5"/>
  <c r="BA574" i="5"/>
  <c r="BE574" i="5"/>
  <c r="AH574" i="5"/>
  <c r="AL574" i="5"/>
  <c r="AP574" i="5"/>
  <c r="AT574" i="5"/>
  <c r="AX574" i="5"/>
  <c r="BB574" i="5"/>
  <c r="BF574" i="5"/>
  <c r="AM574" i="5"/>
  <c r="BC574" i="5"/>
  <c r="AQ574" i="5"/>
  <c r="AU574" i="5"/>
  <c r="AI574" i="5"/>
  <c r="AY574" i="5"/>
  <c r="AF570" i="5"/>
  <c r="AJ570" i="5"/>
  <c r="AN570" i="5"/>
  <c r="AR570" i="5"/>
  <c r="AV570" i="5"/>
  <c r="AZ570" i="5"/>
  <c r="BD570" i="5"/>
  <c r="AG570" i="5"/>
  <c r="AK570" i="5"/>
  <c r="AO570" i="5"/>
  <c r="AS570" i="5"/>
  <c r="AW570" i="5"/>
  <c r="BA570" i="5"/>
  <c r="BE570" i="5"/>
  <c r="AH570" i="5"/>
  <c r="AL570" i="5"/>
  <c r="AP570" i="5"/>
  <c r="AT570" i="5"/>
  <c r="AX570" i="5"/>
  <c r="BB570" i="5"/>
  <c r="BF570" i="5"/>
  <c r="AI570" i="5"/>
  <c r="AY570" i="5"/>
  <c r="AM570" i="5"/>
  <c r="BC570" i="5"/>
  <c r="AQ570" i="5"/>
  <c r="AU570" i="5"/>
  <c r="AF566" i="5"/>
  <c r="AJ566" i="5"/>
  <c r="AN566" i="5"/>
  <c r="AR566" i="5"/>
  <c r="AV566" i="5"/>
  <c r="AZ566" i="5"/>
  <c r="BD566" i="5"/>
  <c r="AG566" i="5"/>
  <c r="AK566" i="5"/>
  <c r="AO566" i="5"/>
  <c r="AS566" i="5"/>
  <c r="AW566" i="5"/>
  <c r="BA566" i="5"/>
  <c r="BE566" i="5"/>
  <c r="AH566" i="5"/>
  <c r="AL566" i="5"/>
  <c r="AP566" i="5"/>
  <c r="AT566" i="5"/>
  <c r="AX566" i="5"/>
  <c r="BB566" i="5"/>
  <c r="BF566" i="5"/>
  <c r="AU566" i="5"/>
  <c r="AI566" i="5"/>
  <c r="AY566" i="5"/>
  <c r="AM566" i="5"/>
  <c r="BC566" i="5"/>
  <c r="AQ566" i="5"/>
  <c r="AF562" i="5"/>
  <c r="AJ562" i="5"/>
  <c r="AN562" i="5"/>
  <c r="AR562" i="5"/>
  <c r="AV562" i="5"/>
  <c r="AZ562" i="5"/>
  <c r="BD562" i="5"/>
  <c r="AG562" i="5"/>
  <c r="AK562" i="5"/>
  <c r="AO562" i="5"/>
  <c r="AS562" i="5"/>
  <c r="AW562" i="5"/>
  <c r="BA562" i="5"/>
  <c r="BE562" i="5"/>
  <c r="AH562" i="5"/>
  <c r="AL562" i="5"/>
  <c r="AP562" i="5"/>
  <c r="AT562" i="5"/>
  <c r="AX562" i="5"/>
  <c r="BB562" i="5"/>
  <c r="BF562" i="5"/>
  <c r="AQ562" i="5"/>
  <c r="AU562" i="5"/>
  <c r="AI562" i="5"/>
  <c r="AY562" i="5"/>
  <c r="AM562" i="5"/>
  <c r="BC562" i="5"/>
  <c r="AF558" i="5"/>
  <c r="AJ558" i="5"/>
  <c r="AN558" i="5"/>
  <c r="AR558" i="5"/>
  <c r="AV558" i="5"/>
  <c r="AZ558" i="5"/>
  <c r="BD558" i="5"/>
  <c r="AG558" i="5"/>
  <c r="AK558" i="5"/>
  <c r="AO558" i="5"/>
  <c r="AS558" i="5"/>
  <c r="AW558" i="5"/>
  <c r="BA558" i="5"/>
  <c r="BE558" i="5"/>
  <c r="AH558" i="5"/>
  <c r="AL558" i="5"/>
  <c r="AP558" i="5"/>
  <c r="AT558" i="5"/>
  <c r="AX558" i="5"/>
  <c r="BB558" i="5"/>
  <c r="BF558" i="5"/>
  <c r="AM558" i="5"/>
  <c r="BC558" i="5"/>
  <c r="AQ558" i="5"/>
  <c r="AU558" i="5"/>
  <c r="AI558" i="5"/>
  <c r="AY558" i="5"/>
  <c r="AF554" i="5"/>
  <c r="AJ554" i="5"/>
  <c r="AN554" i="5"/>
  <c r="AR554" i="5"/>
  <c r="AV554" i="5"/>
  <c r="AZ554" i="5"/>
  <c r="BD554" i="5"/>
  <c r="AG554" i="5"/>
  <c r="AK554" i="5"/>
  <c r="AO554" i="5"/>
  <c r="AS554" i="5"/>
  <c r="AW554" i="5"/>
  <c r="BA554" i="5"/>
  <c r="BE554" i="5"/>
  <c r="AH554" i="5"/>
  <c r="AL554" i="5"/>
  <c r="AP554" i="5"/>
  <c r="AT554" i="5"/>
  <c r="AX554" i="5"/>
  <c r="BB554" i="5"/>
  <c r="BF554" i="5"/>
  <c r="AI554" i="5"/>
  <c r="AY554" i="5"/>
  <c r="AM554" i="5"/>
  <c r="BC554" i="5"/>
  <c r="AQ554" i="5"/>
  <c r="AU554" i="5"/>
  <c r="AF550" i="5"/>
  <c r="AJ550" i="5"/>
  <c r="AN550" i="5"/>
  <c r="AR550" i="5"/>
  <c r="AV550" i="5"/>
  <c r="AZ550" i="5"/>
  <c r="BD550" i="5"/>
  <c r="AG550" i="5"/>
  <c r="AK550" i="5"/>
  <c r="AO550" i="5"/>
  <c r="AS550" i="5"/>
  <c r="AW550" i="5"/>
  <c r="BA550" i="5"/>
  <c r="BE550" i="5"/>
  <c r="AH550" i="5"/>
  <c r="AL550" i="5"/>
  <c r="AP550" i="5"/>
  <c r="AT550" i="5"/>
  <c r="AX550" i="5"/>
  <c r="BB550" i="5"/>
  <c r="BF550" i="5"/>
  <c r="AU550" i="5"/>
  <c r="AI550" i="5"/>
  <c r="AY550" i="5"/>
  <c r="AM550" i="5"/>
  <c r="BC550" i="5"/>
  <c r="AQ550" i="5"/>
  <c r="AF546" i="5"/>
  <c r="AJ546" i="5"/>
  <c r="AN546" i="5"/>
  <c r="AR546" i="5"/>
  <c r="AV546" i="5"/>
  <c r="AZ546" i="5"/>
  <c r="BD546" i="5"/>
  <c r="AG546" i="5"/>
  <c r="AK546" i="5"/>
  <c r="AO546" i="5"/>
  <c r="AS546" i="5"/>
  <c r="AW546" i="5"/>
  <c r="BA546" i="5"/>
  <c r="BE546" i="5"/>
  <c r="AH546" i="5"/>
  <c r="AL546" i="5"/>
  <c r="AP546" i="5"/>
  <c r="AT546" i="5"/>
  <c r="AX546" i="5"/>
  <c r="BB546" i="5"/>
  <c r="BF546" i="5"/>
  <c r="AQ546" i="5"/>
  <c r="AU546" i="5"/>
  <c r="AI546" i="5"/>
  <c r="AY546" i="5"/>
  <c r="AM546" i="5"/>
  <c r="BC546" i="5"/>
  <c r="AF542" i="5"/>
  <c r="AJ542" i="5"/>
  <c r="AN542" i="5"/>
  <c r="AR542" i="5"/>
  <c r="AV542" i="5"/>
  <c r="AZ542" i="5"/>
  <c r="BD542" i="5"/>
  <c r="AG542" i="5"/>
  <c r="AK542" i="5"/>
  <c r="AO542" i="5"/>
  <c r="AS542" i="5"/>
  <c r="AW542" i="5"/>
  <c r="BA542" i="5"/>
  <c r="BE542" i="5"/>
  <c r="AH542" i="5"/>
  <c r="AL542" i="5"/>
  <c r="AP542" i="5"/>
  <c r="AT542" i="5"/>
  <c r="AX542" i="5"/>
  <c r="BB542" i="5"/>
  <c r="BF542" i="5"/>
  <c r="AM542" i="5"/>
  <c r="BC542" i="5"/>
  <c r="AQ542" i="5"/>
  <c r="AU542" i="5"/>
  <c r="AI542" i="5"/>
  <c r="AY542" i="5"/>
  <c r="AF538" i="5"/>
  <c r="AJ538" i="5"/>
  <c r="AN538" i="5"/>
  <c r="AR538" i="5"/>
  <c r="AV538" i="5"/>
  <c r="AZ538" i="5"/>
  <c r="BD538" i="5"/>
  <c r="AG538" i="5"/>
  <c r="AK538" i="5"/>
  <c r="AO538" i="5"/>
  <c r="AS538" i="5"/>
  <c r="AW538" i="5"/>
  <c r="BA538" i="5"/>
  <c r="BE538" i="5"/>
  <c r="AH538" i="5"/>
  <c r="AL538" i="5"/>
  <c r="AP538" i="5"/>
  <c r="AT538" i="5"/>
  <c r="AX538" i="5"/>
  <c r="BB538" i="5"/>
  <c r="BF538" i="5"/>
  <c r="AI538" i="5"/>
  <c r="AY538" i="5"/>
  <c r="AM538" i="5"/>
  <c r="BC538" i="5"/>
  <c r="AQ538" i="5"/>
  <c r="AU538" i="5"/>
  <c r="AF534" i="5"/>
  <c r="AJ534" i="5"/>
  <c r="AN534" i="5"/>
  <c r="AR534" i="5"/>
  <c r="AV534" i="5"/>
  <c r="AZ534" i="5"/>
  <c r="BD534" i="5"/>
  <c r="AG534" i="5"/>
  <c r="AK534" i="5"/>
  <c r="AO534" i="5"/>
  <c r="AS534" i="5"/>
  <c r="AW534" i="5"/>
  <c r="BA534" i="5"/>
  <c r="BE534" i="5"/>
  <c r="AH534" i="5"/>
  <c r="AL534" i="5"/>
  <c r="AP534" i="5"/>
  <c r="AT534" i="5"/>
  <c r="AX534" i="5"/>
  <c r="BB534" i="5"/>
  <c r="BF534" i="5"/>
  <c r="AU534" i="5"/>
  <c r="AI534" i="5"/>
  <c r="AY534" i="5"/>
  <c r="AM534" i="5"/>
  <c r="BC534" i="5"/>
  <c r="AQ534" i="5"/>
  <c r="AF530" i="5"/>
  <c r="AJ530" i="5"/>
  <c r="AN530" i="5"/>
  <c r="AR530" i="5"/>
  <c r="AV530" i="5"/>
  <c r="AZ530" i="5"/>
  <c r="BD530" i="5"/>
  <c r="AH530" i="5"/>
  <c r="AM530" i="5"/>
  <c r="AS530" i="5"/>
  <c r="AX530" i="5"/>
  <c r="BC530" i="5"/>
  <c r="AI530" i="5"/>
  <c r="AO530" i="5"/>
  <c r="AT530" i="5"/>
  <c r="AY530" i="5"/>
  <c r="BE530" i="5"/>
  <c r="AK530" i="5"/>
  <c r="AP530" i="5"/>
  <c r="AU530" i="5"/>
  <c r="BA530" i="5"/>
  <c r="BF530" i="5"/>
  <c r="AL530" i="5"/>
  <c r="AQ530" i="5"/>
  <c r="AW530" i="5"/>
  <c r="AG530" i="5"/>
  <c r="BB530" i="5"/>
  <c r="AI526" i="5"/>
  <c r="AM526" i="5"/>
  <c r="AQ526" i="5"/>
  <c r="AU526" i="5"/>
  <c r="AY526" i="5"/>
  <c r="BC526" i="5"/>
  <c r="AF526" i="5"/>
  <c r="AJ526" i="5"/>
  <c r="AN526" i="5"/>
  <c r="AR526" i="5"/>
  <c r="AV526" i="5"/>
  <c r="AZ526" i="5"/>
  <c r="BD526" i="5"/>
  <c r="AG526" i="5"/>
  <c r="AK526" i="5"/>
  <c r="AO526" i="5"/>
  <c r="AS526" i="5"/>
  <c r="AW526" i="5"/>
  <c r="BA526" i="5"/>
  <c r="BE526" i="5"/>
  <c r="AL526" i="5"/>
  <c r="BB526" i="5"/>
  <c r="AP526" i="5"/>
  <c r="BF526" i="5"/>
  <c r="AT526" i="5"/>
  <c r="AH526" i="5"/>
  <c r="AX526" i="5"/>
  <c r="AI522" i="5"/>
  <c r="AM522" i="5"/>
  <c r="AQ522" i="5"/>
  <c r="AU522" i="5"/>
  <c r="AY522" i="5"/>
  <c r="BC522" i="5"/>
  <c r="AF522" i="5"/>
  <c r="AJ522" i="5"/>
  <c r="AN522" i="5"/>
  <c r="AR522" i="5"/>
  <c r="AV522" i="5"/>
  <c r="AZ522" i="5"/>
  <c r="BD522" i="5"/>
  <c r="AG522" i="5"/>
  <c r="AK522" i="5"/>
  <c r="AO522" i="5"/>
  <c r="AS522" i="5"/>
  <c r="AW522" i="5"/>
  <c r="BA522" i="5"/>
  <c r="BE522" i="5"/>
  <c r="AH522" i="5"/>
  <c r="AX522" i="5"/>
  <c r="AL522" i="5"/>
  <c r="BB522" i="5"/>
  <c r="AP522" i="5"/>
  <c r="BF522" i="5"/>
  <c r="AT522" i="5"/>
  <c r="AI518" i="5"/>
  <c r="AM518" i="5"/>
  <c r="AQ518" i="5"/>
  <c r="AU518" i="5"/>
  <c r="AY518" i="5"/>
  <c r="BC518" i="5"/>
  <c r="AF518" i="5"/>
  <c r="AJ518" i="5"/>
  <c r="AN518" i="5"/>
  <c r="AR518" i="5"/>
  <c r="AV518" i="5"/>
  <c r="AZ518" i="5"/>
  <c r="BD518" i="5"/>
  <c r="AG518" i="5"/>
  <c r="AK518" i="5"/>
  <c r="AO518" i="5"/>
  <c r="AS518" i="5"/>
  <c r="AW518" i="5"/>
  <c r="BA518" i="5"/>
  <c r="BE518" i="5"/>
  <c r="AT518" i="5"/>
  <c r="AH518" i="5"/>
  <c r="AX518" i="5"/>
  <c r="AL518" i="5"/>
  <c r="BB518" i="5"/>
  <c r="BF518" i="5"/>
  <c r="AP518" i="5"/>
  <c r="AI514" i="5"/>
  <c r="AM514" i="5"/>
  <c r="AQ514" i="5"/>
  <c r="AU514" i="5"/>
  <c r="AY514" i="5"/>
  <c r="BC514" i="5"/>
  <c r="AF514" i="5"/>
  <c r="AJ514" i="5"/>
  <c r="AN514" i="5"/>
  <c r="AR514" i="5"/>
  <c r="AV514" i="5"/>
  <c r="AZ514" i="5"/>
  <c r="BD514" i="5"/>
  <c r="AG514" i="5"/>
  <c r="AK514" i="5"/>
  <c r="AO514" i="5"/>
  <c r="AS514" i="5"/>
  <c r="AW514" i="5"/>
  <c r="BA514" i="5"/>
  <c r="BE514" i="5"/>
  <c r="AP514" i="5"/>
  <c r="BF514" i="5"/>
  <c r="AT514" i="5"/>
  <c r="AH514" i="5"/>
  <c r="AX514" i="5"/>
  <c r="AL514" i="5"/>
  <c r="BB514" i="5"/>
  <c r="AI510" i="5"/>
  <c r="AM510" i="5"/>
  <c r="AQ510" i="5"/>
  <c r="AU510" i="5"/>
  <c r="AY510" i="5"/>
  <c r="BC510" i="5"/>
  <c r="AF510" i="5"/>
  <c r="AJ510" i="5"/>
  <c r="AN510" i="5"/>
  <c r="AR510" i="5"/>
  <c r="AV510" i="5"/>
  <c r="AZ510" i="5"/>
  <c r="BD510" i="5"/>
  <c r="AG510" i="5"/>
  <c r="AK510" i="5"/>
  <c r="AO510" i="5"/>
  <c r="AS510" i="5"/>
  <c r="AW510" i="5"/>
  <c r="BA510" i="5"/>
  <c r="BE510" i="5"/>
  <c r="AL510" i="5"/>
  <c r="BB510" i="5"/>
  <c r="AP510" i="5"/>
  <c r="BF510" i="5"/>
  <c r="AT510" i="5"/>
  <c r="AH510" i="5"/>
  <c r="AX510" i="5"/>
  <c r="AI506" i="5"/>
  <c r="AM506" i="5"/>
  <c r="AQ506" i="5"/>
  <c r="AU506" i="5"/>
  <c r="AY506" i="5"/>
  <c r="BC506" i="5"/>
  <c r="AF506" i="5"/>
  <c r="AJ506" i="5"/>
  <c r="AN506" i="5"/>
  <c r="AR506" i="5"/>
  <c r="AV506" i="5"/>
  <c r="AZ506" i="5"/>
  <c r="BD506" i="5"/>
  <c r="AG506" i="5"/>
  <c r="AK506" i="5"/>
  <c r="AO506" i="5"/>
  <c r="AS506" i="5"/>
  <c r="AW506" i="5"/>
  <c r="BA506" i="5"/>
  <c r="BE506" i="5"/>
  <c r="AH506" i="5"/>
  <c r="AX506" i="5"/>
  <c r="AL506" i="5"/>
  <c r="BB506" i="5"/>
  <c r="AP506" i="5"/>
  <c r="BF506" i="5"/>
  <c r="AT506" i="5"/>
  <c r="AI502" i="5"/>
  <c r="AM502" i="5"/>
  <c r="AQ502" i="5"/>
  <c r="AU502" i="5"/>
  <c r="AY502" i="5"/>
  <c r="BC502" i="5"/>
  <c r="AF502" i="5"/>
  <c r="AJ502" i="5"/>
  <c r="AN502" i="5"/>
  <c r="AR502" i="5"/>
  <c r="AV502" i="5"/>
  <c r="AZ502" i="5"/>
  <c r="BD502" i="5"/>
  <c r="AG502" i="5"/>
  <c r="AK502" i="5"/>
  <c r="AO502" i="5"/>
  <c r="AS502" i="5"/>
  <c r="AW502" i="5"/>
  <c r="BA502" i="5"/>
  <c r="BE502" i="5"/>
  <c r="AT502" i="5"/>
  <c r="AH502" i="5"/>
  <c r="AX502" i="5"/>
  <c r="AL502" i="5"/>
  <c r="BB502" i="5"/>
  <c r="AP502" i="5"/>
  <c r="BF502" i="5"/>
  <c r="AI498" i="5"/>
  <c r="AM498" i="5"/>
  <c r="AQ498" i="5"/>
  <c r="AU498" i="5"/>
  <c r="AY498" i="5"/>
  <c r="BC498" i="5"/>
  <c r="AF498" i="5"/>
  <c r="AJ498" i="5"/>
  <c r="AN498" i="5"/>
  <c r="AR498" i="5"/>
  <c r="AV498" i="5"/>
  <c r="AZ498" i="5"/>
  <c r="BD498" i="5"/>
  <c r="AG498" i="5"/>
  <c r="AK498" i="5"/>
  <c r="AO498" i="5"/>
  <c r="AS498" i="5"/>
  <c r="AW498" i="5"/>
  <c r="BA498" i="5"/>
  <c r="BE498" i="5"/>
  <c r="AP498" i="5"/>
  <c r="BF498" i="5"/>
  <c r="AT498" i="5"/>
  <c r="AH498" i="5"/>
  <c r="AX498" i="5"/>
  <c r="AL498" i="5"/>
  <c r="BB498" i="5"/>
  <c r="AI494" i="5"/>
  <c r="AM494" i="5"/>
  <c r="AQ494" i="5"/>
  <c r="AU494" i="5"/>
  <c r="AY494" i="5"/>
  <c r="BC494" i="5"/>
  <c r="AF494" i="5"/>
  <c r="AJ494" i="5"/>
  <c r="AN494" i="5"/>
  <c r="AR494" i="5"/>
  <c r="AV494" i="5"/>
  <c r="AZ494" i="5"/>
  <c r="BD494" i="5"/>
  <c r="AG494" i="5"/>
  <c r="AK494" i="5"/>
  <c r="AO494" i="5"/>
  <c r="AS494" i="5"/>
  <c r="AW494" i="5"/>
  <c r="BA494" i="5"/>
  <c r="BE494" i="5"/>
  <c r="AL494" i="5"/>
  <c r="BB494" i="5"/>
  <c r="AP494" i="5"/>
  <c r="BF494" i="5"/>
  <c r="AT494" i="5"/>
  <c r="AH494" i="5"/>
  <c r="AX494" i="5"/>
  <c r="AI490" i="5"/>
  <c r="AM490" i="5"/>
  <c r="AQ490" i="5"/>
  <c r="AU490" i="5"/>
  <c r="AY490" i="5"/>
  <c r="BC490" i="5"/>
  <c r="AF490" i="5"/>
  <c r="AJ490" i="5"/>
  <c r="AN490" i="5"/>
  <c r="AR490" i="5"/>
  <c r="AV490" i="5"/>
  <c r="AZ490" i="5"/>
  <c r="BD490" i="5"/>
  <c r="AG490" i="5"/>
  <c r="AK490" i="5"/>
  <c r="AO490" i="5"/>
  <c r="AS490" i="5"/>
  <c r="AW490" i="5"/>
  <c r="BA490" i="5"/>
  <c r="BE490" i="5"/>
  <c r="AH490" i="5"/>
  <c r="AX490" i="5"/>
  <c r="AL490" i="5"/>
  <c r="BB490" i="5"/>
  <c r="AP490" i="5"/>
  <c r="BF490" i="5"/>
  <c r="AT490" i="5"/>
  <c r="AI486" i="5"/>
  <c r="AM486" i="5"/>
  <c r="AQ486" i="5"/>
  <c r="AU486" i="5"/>
  <c r="AY486" i="5"/>
  <c r="BC486" i="5"/>
  <c r="AF486" i="5"/>
  <c r="AJ486" i="5"/>
  <c r="AN486" i="5"/>
  <c r="AR486" i="5"/>
  <c r="AV486" i="5"/>
  <c r="AZ486" i="5"/>
  <c r="BD486" i="5"/>
  <c r="AG486" i="5"/>
  <c r="AK486" i="5"/>
  <c r="AO486" i="5"/>
  <c r="AS486" i="5"/>
  <c r="AW486" i="5"/>
  <c r="BA486" i="5"/>
  <c r="BE486" i="5"/>
  <c r="AT486" i="5"/>
  <c r="AH486" i="5"/>
  <c r="AX486" i="5"/>
  <c r="AL486" i="5"/>
  <c r="BB486" i="5"/>
  <c r="AP486" i="5"/>
  <c r="BF486" i="5"/>
  <c r="AI482" i="5"/>
  <c r="AM482" i="5"/>
  <c r="AQ482" i="5"/>
  <c r="AU482" i="5"/>
  <c r="AY482" i="5"/>
  <c r="BC482" i="5"/>
  <c r="AF482" i="5"/>
  <c r="AJ482" i="5"/>
  <c r="AN482" i="5"/>
  <c r="AR482" i="5"/>
  <c r="AV482" i="5"/>
  <c r="AZ482" i="5"/>
  <c r="BD482" i="5"/>
  <c r="AG482" i="5"/>
  <c r="AK482" i="5"/>
  <c r="AO482" i="5"/>
  <c r="AS482" i="5"/>
  <c r="AW482" i="5"/>
  <c r="BA482" i="5"/>
  <c r="BE482" i="5"/>
  <c r="AP482" i="5"/>
  <c r="BF482" i="5"/>
  <c r="AT482" i="5"/>
  <c r="AH482" i="5"/>
  <c r="AX482" i="5"/>
  <c r="AL482" i="5"/>
  <c r="BB482" i="5"/>
  <c r="AI478" i="5"/>
  <c r="AM478" i="5"/>
  <c r="AQ478" i="5"/>
  <c r="AU478" i="5"/>
  <c r="AY478" i="5"/>
  <c r="BC478" i="5"/>
  <c r="AF478" i="5"/>
  <c r="AJ478" i="5"/>
  <c r="AN478" i="5"/>
  <c r="AR478" i="5"/>
  <c r="AV478" i="5"/>
  <c r="AZ478" i="5"/>
  <c r="BD478" i="5"/>
  <c r="AG478" i="5"/>
  <c r="AK478" i="5"/>
  <c r="AO478" i="5"/>
  <c r="AS478" i="5"/>
  <c r="AW478" i="5"/>
  <c r="BA478" i="5"/>
  <c r="BE478" i="5"/>
  <c r="AL478" i="5"/>
  <c r="BB478" i="5"/>
  <c r="AP478" i="5"/>
  <c r="BF478" i="5"/>
  <c r="AT478" i="5"/>
  <c r="AX478" i="5"/>
  <c r="AH478" i="5"/>
  <c r="AI474" i="5"/>
  <c r="AM474" i="5"/>
  <c r="AQ474" i="5"/>
  <c r="AU474" i="5"/>
  <c r="AY474" i="5"/>
  <c r="BC474" i="5"/>
  <c r="AF474" i="5"/>
  <c r="AJ474" i="5"/>
  <c r="AN474" i="5"/>
  <c r="AR474" i="5"/>
  <c r="AV474" i="5"/>
  <c r="AZ474" i="5"/>
  <c r="BD474" i="5"/>
  <c r="AG474" i="5"/>
  <c r="AK474" i="5"/>
  <c r="AO474" i="5"/>
  <c r="AS474" i="5"/>
  <c r="AW474" i="5"/>
  <c r="BA474" i="5"/>
  <c r="BE474" i="5"/>
  <c r="AH474" i="5"/>
  <c r="AX474" i="5"/>
  <c r="AL474" i="5"/>
  <c r="BB474" i="5"/>
  <c r="AP474" i="5"/>
  <c r="BF474" i="5"/>
  <c r="AT474" i="5"/>
  <c r="AI470" i="5"/>
  <c r="AM470" i="5"/>
  <c r="AQ470" i="5"/>
  <c r="AU470" i="5"/>
  <c r="AY470" i="5"/>
  <c r="BC470" i="5"/>
  <c r="AF470" i="5"/>
  <c r="AJ470" i="5"/>
  <c r="AN470" i="5"/>
  <c r="AR470" i="5"/>
  <c r="AV470" i="5"/>
  <c r="AZ470" i="5"/>
  <c r="BD470" i="5"/>
  <c r="AG470" i="5"/>
  <c r="AK470" i="5"/>
  <c r="AO470" i="5"/>
  <c r="AS470" i="5"/>
  <c r="AW470" i="5"/>
  <c r="BA470" i="5"/>
  <c r="BE470" i="5"/>
  <c r="AT470" i="5"/>
  <c r="AH470" i="5"/>
  <c r="AX470" i="5"/>
  <c r="AL470" i="5"/>
  <c r="BB470" i="5"/>
  <c r="AP470" i="5"/>
  <c r="BF470" i="5"/>
  <c r="AI466" i="5"/>
  <c r="AM466" i="5"/>
  <c r="AQ466" i="5"/>
  <c r="AU466" i="5"/>
  <c r="AY466" i="5"/>
  <c r="BC466" i="5"/>
  <c r="AF466" i="5"/>
  <c r="AJ466" i="5"/>
  <c r="AN466" i="5"/>
  <c r="AR466" i="5"/>
  <c r="AV466" i="5"/>
  <c r="AZ466" i="5"/>
  <c r="BD466" i="5"/>
  <c r="AG466" i="5"/>
  <c r="AK466" i="5"/>
  <c r="AO466" i="5"/>
  <c r="AS466" i="5"/>
  <c r="AW466" i="5"/>
  <c r="BA466" i="5"/>
  <c r="BE466" i="5"/>
  <c r="AP466" i="5"/>
  <c r="BF466" i="5"/>
  <c r="AT466" i="5"/>
  <c r="AH466" i="5"/>
  <c r="AX466" i="5"/>
  <c r="BB466" i="5"/>
  <c r="AL466" i="5"/>
  <c r="AF462" i="5"/>
  <c r="AJ462" i="5"/>
  <c r="AN462" i="5"/>
  <c r="AR462" i="5"/>
  <c r="AV462" i="5"/>
  <c r="AZ462" i="5"/>
  <c r="BD462" i="5"/>
  <c r="AG462" i="5"/>
  <c r="AL462" i="5"/>
  <c r="AQ462" i="5"/>
  <c r="AW462" i="5"/>
  <c r="BB462" i="5"/>
  <c r="AH462" i="5"/>
  <c r="AM462" i="5"/>
  <c r="AS462" i="5"/>
  <c r="AX462" i="5"/>
  <c r="BC462" i="5"/>
  <c r="AI462" i="5"/>
  <c r="AO462" i="5"/>
  <c r="AT462" i="5"/>
  <c r="AY462" i="5"/>
  <c r="BE462" i="5"/>
  <c r="AU462" i="5"/>
  <c r="BA462" i="5"/>
  <c r="AK462" i="5"/>
  <c r="BF462" i="5"/>
  <c r="AP462" i="5"/>
  <c r="AF458" i="5"/>
  <c r="AJ458" i="5"/>
  <c r="AN458" i="5"/>
  <c r="AR458" i="5"/>
  <c r="AV458" i="5"/>
  <c r="AZ458" i="5"/>
  <c r="BD458" i="5"/>
  <c r="AH458" i="5"/>
  <c r="AM458" i="5"/>
  <c r="AS458" i="5"/>
  <c r="AX458" i="5"/>
  <c r="BC458" i="5"/>
  <c r="AI458" i="5"/>
  <c r="AO458" i="5"/>
  <c r="AT458" i="5"/>
  <c r="AY458" i="5"/>
  <c r="BE458" i="5"/>
  <c r="AK458" i="5"/>
  <c r="AP458" i="5"/>
  <c r="AU458" i="5"/>
  <c r="BA458" i="5"/>
  <c r="BF458" i="5"/>
  <c r="AW458" i="5"/>
  <c r="AG458" i="5"/>
  <c r="BB458" i="5"/>
  <c r="AL458" i="5"/>
  <c r="AQ458" i="5"/>
  <c r="AF454" i="5"/>
  <c r="AJ454" i="5"/>
  <c r="AN454" i="5"/>
  <c r="AR454" i="5"/>
  <c r="AV454" i="5"/>
  <c r="AZ454" i="5"/>
  <c r="BD454" i="5"/>
  <c r="AI454" i="5"/>
  <c r="AO454" i="5"/>
  <c r="AT454" i="5"/>
  <c r="AY454" i="5"/>
  <c r="BE454" i="5"/>
  <c r="AK454" i="5"/>
  <c r="AP454" i="5"/>
  <c r="AU454" i="5"/>
  <c r="BA454" i="5"/>
  <c r="BF454" i="5"/>
  <c r="AG454" i="5"/>
  <c r="AL454" i="5"/>
  <c r="AQ454" i="5"/>
  <c r="AW454" i="5"/>
  <c r="BB454" i="5"/>
  <c r="AX454" i="5"/>
  <c r="AH454" i="5"/>
  <c r="BC454" i="5"/>
  <c r="AM454" i="5"/>
  <c r="AS454" i="5"/>
  <c r="AF450" i="5"/>
  <c r="AJ450" i="5"/>
  <c r="AN450" i="5"/>
  <c r="AR450" i="5"/>
  <c r="AV450" i="5"/>
  <c r="AZ450" i="5"/>
  <c r="BD450" i="5"/>
  <c r="AK450" i="5"/>
  <c r="AP450" i="5"/>
  <c r="AU450" i="5"/>
  <c r="BA450" i="5"/>
  <c r="BF450" i="5"/>
  <c r="AG450" i="5"/>
  <c r="AL450" i="5"/>
  <c r="AQ450" i="5"/>
  <c r="AW450" i="5"/>
  <c r="BB450" i="5"/>
  <c r="AH450" i="5"/>
  <c r="AM450" i="5"/>
  <c r="AS450" i="5"/>
  <c r="AX450" i="5"/>
  <c r="BC450" i="5"/>
  <c r="AY450" i="5"/>
  <c r="AI450" i="5"/>
  <c r="BE450" i="5"/>
  <c r="AO450" i="5"/>
  <c r="AT450" i="5"/>
  <c r="AF446" i="5"/>
  <c r="AJ446" i="5"/>
  <c r="AN446" i="5"/>
  <c r="AR446" i="5"/>
  <c r="AV446" i="5"/>
  <c r="AZ446" i="5"/>
  <c r="BD446" i="5"/>
  <c r="AG446" i="5"/>
  <c r="AL446" i="5"/>
  <c r="AQ446" i="5"/>
  <c r="AW446" i="5"/>
  <c r="BB446" i="5"/>
  <c r="AH446" i="5"/>
  <c r="AM446" i="5"/>
  <c r="AS446" i="5"/>
  <c r="AX446" i="5"/>
  <c r="BC446" i="5"/>
  <c r="AI446" i="5"/>
  <c r="AO446" i="5"/>
  <c r="AT446" i="5"/>
  <c r="AY446" i="5"/>
  <c r="BE446" i="5"/>
  <c r="BA446" i="5"/>
  <c r="AK446" i="5"/>
  <c r="BF446" i="5"/>
  <c r="AP446" i="5"/>
  <c r="AU446" i="5"/>
  <c r="AF442" i="5"/>
  <c r="AJ442" i="5"/>
  <c r="AN442" i="5"/>
  <c r="AR442" i="5"/>
  <c r="AV442" i="5"/>
  <c r="AZ442" i="5"/>
  <c r="BD442" i="5"/>
  <c r="AH442" i="5"/>
  <c r="AM442" i="5"/>
  <c r="AS442" i="5"/>
  <c r="AX442" i="5"/>
  <c r="BC442" i="5"/>
  <c r="AI442" i="5"/>
  <c r="AO442" i="5"/>
  <c r="AT442" i="5"/>
  <c r="AY442" i="5"/>
  <c r="BE442" i="5"/>
  <c r="AK442" i="5"/>
  <c r="AP442" i="5"/>
  <c r="AU442" i="5"/>
  <c r="BA442" i="5"/>
  <c r="BF442" i="5"/>
  <c r="AG442" i="5"/>
  <c r="BB442" i="5"/>
  <c r="AL442" i="5"/>
  <c r="AQ442" i="5"/>
  <c r="AW442" i="5"/>
  <c r="AF438" i="5"/>
  <c r="AJ438" i="5"/>
  <c r="AN438" i="5"/>
  <c r="AR438" i="5"/>
  <c r="AV438" i="5"/>
  <c r="AZ438" i="5"/>
  <c r="BD438" i="5"/>
  <c r="AI438" i="5"/>
  <c r="AO438" i="5"/>
  <c r="AT438" i="5"/>
  <c r="AY438" i="5"/>
  <c r="BE438" i="5"/>
  <c r="AK438" i="5"/>
  <c r="AP438" i="5"/>
  <c r="AU438" i="5"/>
  <c r="BA438" i="5"/>
  <c r="BF438" i="5"/>
  <c r="AG438" i="5"/>
  <c r="AL438" i="5"/>
  <c r="AQ438" i="5"/>
  <c r="AW438" i="5"/>
  <c r="BB438" i="5"/>
  <c r="AH438" i="5"/>
  <c r="BC438" i="5"/>
  <c r="AM438" i="5"/>
  <c r="AS438" i="5"/>
  <c r="AX438" i="5"/>
  <c r="AF434" i="5"/>
  <c r="AJ434" i="5"/>
  <c r="AN434" i="5"/>
  <c r="AR434" i="5"/>
  <c r="AV434" i="5"/>
  <c r="AZ434" i="5"/>
  <c r="BD434" i="5"/>
  <c r="AK434" i="5"/>
  <c r="AP434" i="5"/>
  <c r="AU434" i="5"/>
  <c r="BA434" i="5"/>
  <c r="BF434" i="5"/>
  <c r="AG434" i="5"/>
  <c r="AL434" i="5"/>
  <c r="AQ434" i="5"/>
  <c r="AW434" i="5"/>
  <c r="BB434" i="5"/>
  <c r="AH434" i="5"/>
  <c r="AM434" i="5"/>
  <c r="AS434" i="5"/>
  <c r="AX434" i="5"/>
  <c r="BC434" i="5"/>
  <c r="AI434" i="5"/>
  <c r="BE434" i="5"/>
  <c r="AO434" i="5"/>
  <c r="AT434" i="5"/>
  <c r="AY434" i="5"/>
  <c r="AF430" i="5"/>
  <c r="AJ430" i="5"/>
  <c r="AN430" i="5"/>
  <c r="AR430" i="5"/>
  <c r="AV430" i="5"/>
  <c r="AZ430" i="5"/>
  <c r="BD430" i="5"/>
  <c r="AG430" i="5"/>
  <c r="AL430" i="5"/>
  <c r="AQ430" i="5"/>
  <c r="AW430" i="5"/>
  <c r="BB430" i="5"/>
  <c r="AH430" i="5"/>
  <c r="AM430" i="5"/>
  <c r="AS430" i="5"/>
  <c r="AX430" i="5"/>
  <c r="BC430" i="5"/>
  <c r="AI430" i="5"/>
  <c r="AO430" i="5"/>
  <c r="AT430" i="5"/>
  <c r="AY430" i="5"/>
  <c r="BE430" i="5"/>
  <c r="AK430" i="5"/>
  <c r="BF430" i="5"/>
  <c r="AP430" i="5"/>
  <c r="AU430" i="5"/>
  <c r="BA430" i="5"/>
  <c r="AF426" i="5"/>
  <c r="AJ426" i="5"/>
  <c r="AN426" i="5"/>
  <c r="AR426" i="5"/>
  <c r="AV426" i="5"/>
  <c r="AZ426" i="5"/>
  <c r="BD426" i="5"/>
  <c r="AH426" i="5"/>
  <c r="AM426" i="5"/>
  <c r="AS426" i="5"/>
  <c r="AX426" i="5"/>
  <c r="BC426" i="5"/>
  <c r="AI426" i="5"/>
  <c r="AO426" i="5"/>
  <c r="AT426" i="5"/>
  <c r="AY426" i="5"/>
  <c r="BE426" i="5"/>
  <c r="AK426" i="5"/>
  <c r="AP426" i="5"/>
  <c r="AU426" i="5"/>
  <c r="BA426" i="5"/>
  <c r="BF426" i="5"/>
  <c r="AL426" i="5"/>
  <c r="AQ426" i="5"/>
  <c r="AW426" i="5"/>
  <c r="AG426" i="5"/>
  <c r="BB426" i="5"/>
  <c r="AF422" i="5"/>
  <c r="AJ422" i="5"/>
  <c r="AN422" i="5"/>
  <c r="AR422" i="5"/>
  <c r="AV422" i="5"/>
  <c r="AZ422" i="5"/>
  <c r="BD422" i="5"/>
  <c r="AI422" i="5"/>
  <c r="AO422" i="5"/>
  <c r="AT422" i="5"/>
  <c r="AY422" i="5"/>
  <c r="BE422" i="5"/>
  <c r="AK422" i="5"/>
  <c r="AP422" i="5"/>
  <c r="AU422" i="5"/>
  <c r="BA422" i="5"/>
  <c r="BF422" i="5"/>
  <c r="AG422" i="5"/>
  <c r="AL422" i="5"/>
  <c r="AQ422" i="5"/>
  <c r="AW422" i="5"/>
  <c r="BB422" i="5"/>
  <c r="AM422" i="5"/>
  <c r="AS422" i="5"/>
  <c r="AX422" i="5"/>
  <c r="BC422" i="5"/>
  <c r="AH422" i="5"/>
  <c r="AF418" i="5"/>
  <c r="AJ418" i="5"/>
  <c r="AN418" i="5"/>
  <c r="AR418" i="5"/>
  <c r="AV418" i="5"/>
  <c r="AZ418" i="5"/>
  <c r="BD418" i="5"/>
  <c r="AK418" i="5"/>
  <c r="AP418" i="5"/>
  <c r="AU418" i="5"/>
  <c r="BA418" i="5"/>
  <c r="BF418" i="5"/>
  <c r="AG418" i="5"/>
  <c r="AL418" i="5"/>
  <c r="AQ418" i="5"/>
  <c r="AW418" i="5"/>
  <c r="BB418" i="5"/>
  <c r="AH418" i="5"/>
  <c r="AM418" i="5"/>
  <c r="AS418" i="5"/>
  <c r="AX418" i="5"/>
  <c r="BC418" i="5"/>
  <c r="AO418" i="5"/>
  <c r="AT418" i="5"/>
  <c r="AY418" i="5"/>
  <c r="AI418" i="5"/>
  <c r="BE418" i="5"/>
  <c r="AF414" i="5"/>
  <c r="AJ414" i="5"/>
  <c r="AN414" i="5"/>
  <c r="AR414" i="5"/>
  <c r="AV414" i="5"/>
  <c r="AZ414" i="5"/>
  <c r="BD414" i="5"/>
  <c r="AG414" i="5"/>
  <c r="AL414" i="5"/>
  <c r="AQ414" i="5"/>
  <c r="AW414" i="5"/>
  <c r="BB414" i="5"/>
  <c r="AH414" i="5"/>
  <c r="AM414" i="5"/>
  <c r="AS414" i="5"/>
  <c r="AX414" i="5"/>
  <c r="BC414" i="5"/>
  <c r="AI414" i="5"/>
  <c r="AO414" i="5"/>
  <c r="AT414" i="5"/>
  <c r="AY414" i="5"/>
  <c r="BE414" i="5"/>
  <c r="AP414" i="5"/>
  <c r="AU414" i="5"/>
  <c r="BA414" i="5"/>
  <c r="AK414" i="5"/>
  <c r="BF414" i="5"/>
  <c r="AF410" i="5"/>
  <c r="AJ410" i="5"/>
  <c r="AN410" i="5"/>
  <c r="AR410" i="5"/>
  <c r="AV410" i="5"/>
  <c r="AZ410" i="5"/>
  <c r="BD410" i="5"/>
  <c r="AH410" i="5"/>
  <c r="AM410" i="5"/>
  <c r="AS410" i="5"/>
  <c r="AX410" i="5"/>
  <c r="BC410" i="5"/>
  <c r="AI410" i="5"/>
  <c r="AO410" i="5"/>
  <c r="AT410" i="5"/>
  <c r="AY410" i="5"/>
  <c r="BE410" i="5"/>
  <c r="AK410" i="5"/>
  <c r="AP410" i="5"/>
  <c r="AU410" i="5"/>
  <c r="BA410" i="5"/>
  <c r="BF410" i="5"/>
  <c r="AQ410" i="5"/>
  <c r="AW410" i="5"/>
  <c r="AG410" i="5"/>
  <c r="BB410" i="5"/>
  <c r="AL410" i="5"/>
  <c r="AF406" i="5"/>
  <c r="AJ406" i="5"/>
  <c r="AN406" i="5"/>
  <c r="AR406" i="5"/>
  <c r="AV406" i="5"/>
  <c r="AZ406" i="5"/>
  <c r="BD406" i="5"/>
  <c r="AI406" i="5"/>
  <c r="AO406" i="5"/>
  <c r="AT406" i="5"/>
  <c r="AY406" i="5"/>
  <c r="BE406" i="5"/>
  <c r="AK406" i="5"/>
  <c r="AP406" i="5"/>
  <c r="AU406" i="5"/>
  <c r="BA406" i="5"/>
  <c r="BF406" i="5"/>
  <c r="AG406" i="5"/>
  <c r="AL406" i="5"/>
  <c r="AQ406" i="5"/>
  <c r="AW406" i="5"/>
  <c r="BB406" i="5"/>
  <c r="AS406" i="5"/>
  <c r="AX406" i="5"/>
  <c r="AH406" i="5"/>
  <c r="BC406" i="5"/>
  <c r="AM406" i="5"/>
  <c r="AF402" i="5"/>
  <c r="AJ402" i="5"/>
  <c r="AN402" i="5"/>
  <c r="AR402" i="5"/>
  <c r="AV402" i="5"/>
  <c r="AZ402" i="5"/>
  <c r="BD402" i="5"/>
  <c r="AK402" i="5"/>
  <c r="AP402" i="5"/>
  <c r="AU402" i="5"/>
  <c r="BA402" i="5"/>
  <c r="BF402" i="5"/>
  <c r="AG402" i="5"/>
  <c r="AL402" i="5"/>
  <c r="AQ402" i="5"/>
  <c r="AW402" i="5"/>
  <c r="BB402" i="5"/>
  <c r="AH402" i="5"/>
  <c r="AM402" i="5"/>
  <c r="AS402" i="5"/>
  <c r="AX402" i="5"/>
  <c r="BC402" i="5"/>
  <c r="AT402" i="5"/>
  <c r="AY402" i="5"/>
  <c r="AI402" i="5"/>
  <c r="BE402" i="5"/>
  <c r="AO402" i="5"/>
  <c r="AF398" i="5"/>
  <c r="AJ398" i="5"/>
  <c r="AN398" i="5"/>
  <c r="AR398" i="5"/>
  <c r="AV398" i="5"/>
  <c r="AZ398" i="5"/>
  <c r="BD398" i="5"/>
  <c r="AG398" i="5"/>
  <c r="AL398" i="5"/>
  <c r="AQ398" i="5"/>
  <c r="AW398" i="5"/>
  <c r="BB398" i="5"/>
  <c r="AH398" i="5"/>
  <c r="AM398" i="5"/>
  <c r="AS398" i="5"/>
  <c r="AX398" i="5"/>
  <c r="BC398" i="5"/>
  <c r="AI398" i="5"/>
  <c r="AO398" i="5"/>
  <c r="AT398" i="5"/>
  <c r="AY398" i="5"/>
  <c r="BE398" i="5"/>
  <c r="AU398" i="5"/>
  <c r="BA398" i="5"/>
  <c r="AK398" i="5"/>
  <c r="BF398" i="5"/>
  <c r="AP398" i="5"/>
  <c r="AF394" i="5"/>
  <c r="AJ394" i="5"/>
  <c r="AN394" i="5"/>
  <c r="AR394" i="5"/>
  <c r="AV394" i="5"/>
  <c r="AZ394" i="5"/>
  <c r="BD394" i="5"/>
  <c r="AH394" i="5"/>
  <c r="AM394" i="5"/>
  <c r="AS394" i="5"/>
  <c r="AX394" i="5"/>
  <c r="BC394" i="5"/>
  <c r="AI394" i="5"/>
  <c r="AO394" i="5"/>
  <c r="AT394" i="5"/>
  <c r="AY394" i="5"/>
  <c r="BE394" i="5"/>
  <c r="AK394" i="5"/>
  <c r="AP394" i="5"/>
  <c r="AU394" i="5"/>
  <c r="BA394" i="5"/>
  <c r="BF394" i="5"/>
  <c r="AW394" i="5"/>
  <c r="AG394" i="5"/>
  <c r="BB394" i="5"/>
  <c r="AL394" i="5"/>
  <c r="AQ394" i="5"/>
  <c r="AF390" i="5"/>
  <c r="AJ390" i="5"/>
  <c r="AN390" i="5"/>
  <c r="AR390" i="5"/>
  <c r="AV390" i="5"/>
  <c r="AZ390" i="5"/>
  <c r="BD390" i="5"/>
  <c r="AI390" i="5"/>
  <c r="AO390" i="5"/>
  <c r="AT390" i="5"/>
  <c r="AY390" i="5"/>
  <c r="BE390" i="5"/>
  <c r="AK390" i="5"/>
  <c r="AP390" i="5"/>
  <c r="AU390" i="5"/>
  <c r="BA390" i="5"/>
  <c r="BF390" i="5"/>
  <c r="AG390" i="5"/>
  <c r="AL390" i="5"/>
  <c r="AQ390" i="5"/>
  <c r="AW390" i="5"/>
  <c r="BB390" i="5"/>
  <c r="AX390" i="5"/>
  <c r="AH390" i="5"/>
  <c r="BC390" i="5"/>
  <c r="AM390" i="5"/>
  <c r="AS390" i="5"/>
  <c r="AF386" i="5"/>
  <c r="AJ386" i="5"/>
  <c r="AN386" i="5"/>
  <c r="AR386" i="5"/>
  <c r="AV386" i="5"/>
  <c r="AZ386" i="5"/>
  <c r="BD386" i="5"/>
  <c r="AK386" i="5"/>
  <c r="AP386" i="5"/>
  <c r="AU386" i="5"/>
  <c r="BA386" i="5"/>
  <c r="BF386" i="5"/>
  <c r="AG386" i="5"/>
  <c r="AL386" i="5"/>
  <c r="AQ386" i="5"/>
  <c r="AW386" i="5"/>
  <c r="BB386" i="5"/>
  <c r="AH386" i="5"/>
  <c r="AM386" i="5"/>
  <c r="AS386" i="5"/>
  <c r="AX386" i="5"/>
  <c r="BC386" i="5"/>
  <c r="AY386" i="5"/>
  <c r="AI386" i="5"/>
  <c r="BE386" i="5"/>
  <c r="AO386" i="5"/>
  <c r="AT386" i="5"/>
  <c r="AF382" i="5"/>
  <c r="AJ382" i="5"/>
  <c r="AN382" i="5"/>
  <c r="AR382" i="5"/>
  <c r="AV382" i="5"/>
  <c r="AZ382" i="5"/>
  <c r="BD382" i="5"/>
  <c r="AG382" i="5"/>
  <c r="AL382" i="5"/>
  <c r="AQ382" i="5"/>
  <c r="AW382" i="5"/>
  <c r="BB382" i="5"/>
  <c r="AH382" i="5"/>
  <c r="AM382" i="5"/>
  <c r="AS382" i="5"/>
  <c r="AX382" i="5"/>
  <c r="BC382" i="5"/>
  <c r="AI382" i="5"/>
  <c r="AO382" i="5"/>
  <c r="AT382" i="5"/>
  <c r="AY382" i="5"/>
  <c r="BE382" i="5"/>
  <c r="BA382" i="5"/>
  <c r="AK382" i="5"/>
  <c r="BF382" i="5"/>
  <c r="AP382" i="5"/>
  <c r="AU382" i="5"/>
  <c r="AF378" i="5"/>
  <c r="AJ378" i="5"/>
  <c r="AN378" i="5"/>
  <c r="AR378" i="5"/>
  <c r="AV378" i="5"/>
  <c r="AZ378" i="5"/>
  <c r="BD378" i="5"/>
  <c r="AH378" i="5"/>
  <c r="AM378" i="5"/>
  <c r="AS378" i="5"/>
  <c r="AX378" i="5"/>
  <c r="BC378" i="5"/>
  <c r="AI378" i="5"/>
  <c r="AO378" i="5"/>
  <c r="AT378" i="5"/>
  <c r="AY378" i="5"/>
  <c r="BE378" i="5"/>
  <c r="AK378" i="5"/>
  <c r="AP378" i="5"/>
  <c r="AU378" i="5"/>
  <c r="BA378" i="5"/>
  <c r="BF378" i="5"/>
  <c r="AG378" i="5"/>
  <c r="BB378" i="5"/>
  <c r="AL378" i="5"/>
  <c r="AQ378" i="5"/>
  <c r="AW378" i="5"/>
  <c r="AF374" i="5"/>
  <c r="AJ374" i="5"/>
  <c r="AN374" i="5"/>
  <c r="AR374" i="5"/>
  <c r="AV374" i="5"/>
  <c r="AZ374" i="5"/>
  <c r="BD374" i="5"/>
  <c r="AI374" i="5"/>
  <c r="AO374" i="5"/>
  <c r="AT374" i="5"/>
  <c r="AY374" i="5"/>
  <c r="BE374" i="5"/>
  <c r="AK374" i="5"/>
  <c r="AP374" i="5"/>
  <c r="AU374" i="5"/>
  <c r="BA374" i="5"/>
  <c r="BF374" i="5"/>
  <c r="AG374" i="5"/>
  <c r="AL374" i="5"/>
  <c r="AQ374" i="5"/>
  <c r="AW374" i="5"/>
  <c r="BB374" i="5"/>
  <c r="AH374" i="5"/>
  <c r="BC374" i="5"/>
  <c r="AM374" i="5"/>
  <c r="AS374" i="5"/>
  <c r="AX374" i="5"/>
  <c r="AF370" i="5"/>
  <c r="AJ370" i="5"/>
  <c r="AN370" i="5"/>
  <c r="AR370" i="5"/>
  <c r="AV370" i="5"/>
  <c r="AZ370" i="5"/>
  <c r="BD370" i="5"/>
  <c r="AK370" i="5"/>
  <c r="AP370" i="5"/>
  <c r="AU370" i="5"/>
  <c r="BA370" i="5"/>
  <c r="BF370" i="5"/>
  <c r="AG370" i="5"/>
  <c r="AL370" i="5"/>
  <c r="AQ370" i="5"/>
  <c r="AW370" i="5"/>
  <c r="BB370" i="5"/>
  <c r="AH370" i="5"/>
  <c r="AM370" i="5"/>
  <c r="AS370" i="5"/>
  <c r="AX370" i="5"/>
  <c r="BC370" i="5"/>
  <c r="AI370" i="5"/>
  <c r="BE370" i="5"/>
  <c r="AO370" i="5"/>
  <c r="AT370" i="5"/>
  <c r="AY370" i="5"/>
  <c r="AF366" i="5"/>
  <c r="AJ366" i="5"/>
  <c r="AN366" i="5"/>
  <c r="AR366" i="5"/>
  <c r="AV366" i="5"/>
  <c r="AZ366" i="5"/>
  <c r="BD366" i="5"/>
  <c r="AG366" i="5"/>
  <c r="AL366" i="5"/>
  <c r="AQ366" i="5"/>
  <c r="AW366" i="5"/>
  <c r="BB366" i="5"/>
  <c r="AH366" i="5"/>
  <c r="AM366" i="5"/>
  <c r="AS366" i="5"/>
  <c r="AX366" i="5"/>
  <c r="BC366" i="5"/>
  <c r="AI366" i="5"/>
  <c r="AO366" i="5"/>
  <c r="AT366" i="5"/>
  <c r="AY366" i="5"/>
  <c r="BE366" i="5"/>
  <c r="AK366" i="5"/>
  <c r="BF366" i="5"/>
  <c r="AP366" i="5"/>
  <c r="AU366" i="5"/>
  <c r="BA366" i="5"/>
  <c r="AF362" i="5"/>
  <c r="AJ362" i="5"/>
  <c r="AN362" i="5"/>
  <c r="AR362" i="5"/>
  <c r="AV362" i="5"/>
  <c r="AZ362" i="5"/>
  <c r="BD362" i="5"/>
  <c r="AH362" i="5"/>
  <c r="AM362" i="5"/>
  <c r="AS362" i="5"/>
  <c r="AX362" i="5"/>
  <c r="BC362" i="5"/>
  <c r="AI362" i="5"/>
  <c r="AO362" i="5"/>
  <c r="AT362" i="5"/>
  <c r="AY362" i="5"/>
  <c r="BE362" i="5"/>
  <c r="AK362" i="5"/>
  <c r="AP362" i="5"/>
  <c r="AU362" i="5"/>
  <c r="BA362" i="5"/>
  <c r="BF362" i="5"/>
  <c r="AL362" i="5"/>
  <c r="AQ362" i="5"/>
  <c r="AW362" i="5"/>
  <c r="BB362" i="5"/>
  <c r="AG362" i="5"/>
  <c r="AF358" i="5"/>
  <c r="AJ358" i="5"/>
  <c r="AN358" i="5"/>
  <c r="AR358" i="5"/>
  <c r="AV358" i="5"/>
  <c r="AZ358" i="5"/>
  <c r="BD358" i="5"/>
  <c r="AI358" i="5"/>
  <c r="AO358" i="5"/>
  <c r="AT358" i="5"/>
  <c r="AY358" i="5"/>
  <c r="BE358" i="5"/>
  <c r="AK358" i="5"/>
  <c r="AP358" i="5"/>
  <c r="AU358" i="5"/>
  <c r="BA358" i="5"/>
  <c r="BF358" i="5"/>
  <c r="AG358" i="5"/>
  <c r="AL358" i="5"/>
  <c r="AQ358" i="5"/>
  <c r="AW358" i="5"/>
  <c r="BB358" i="5"/>
  <c r="AM358" i="5"/>
  <c r="AS358" i="5"/>
  <c r="AX358" i="5"/>
  <c r="AH358" i="5"/>
  <c r="BC358" i="5"/>
  <c r="AF354" i="5"/>
  <c r="AJ354" i="5"/>
  <c r="AN354" i="5"/>
  <c r="AR354" i="5"/>
  <c r="AV354" i="5"/>
  <c r="AZ354" i="5"/>
  <c r="BD354" i="5"/>
  <c r="AK354" i="5"/>
  <c r="AP354" i="5"/>
  <c r="AU354" i="5"/>
  <c r="BA354" i="5"/>
  <c r="BF354" i="5"/>
  <c r="AG354" i="5"/>
  <c r="AL354" i="5"/>
  <c r="AQ354" i="5"/>
  <c r="AW354" i="5"/>
  <c r="BB354" i="5"/>
  <c r="AH354" i="5"/>
  <c r="AM354" i="5"/>
  <c r="AS354" i="5"/>
  <c r="AX354" i="5"/>
  <c r="BC354" i="5"/>
  <c r="AO354" i="5"/>
  <c r="AT354" i="5"/>
  <c r="AY354" i="5"/>
  <c r="AI354" i="5"/>
  <c r="BE354" i="5"/>
  <c r="AF350" i="5"/>
  <c r="AJ350" i="5"/>
  <c r="AN350" i="5"/>
  <c r="AR350" i="5"/>
  <c r="AV350" i="5"/>
  <c r="AZ350" i="5"/>
  <c r="BD350" i="5"/>
  <c r="AG350" i="5"/>
  <c r="AL350" i="5"/>
  <c r="AQ350" i="5"/>
  <c r="AW350" i="5"/>
  <c r="BB350" i="5"/>
  <c r="AH350" i="5"/>
  <c r="AM350" i="5"/>
  <c r="AS350" i="5"/>
  <c r="AX350" i="5"/>
  <c r="BC350" i="5"/>
  <c r="AI350" i="5"/>
  <c r="AO350" i="5"/>
  <c r="AT350" i="5"/>
  <c r="AY350" i="5"/>
  <c r="BE350" i="5"/>
  <c r="AP350" i="5"/>
  <c r="AU350" i="5"/>
  <c r="BA350" i="5"/>
  <c r="AK350" i="5"/>
  <c r="BF350" i="5"/>
  <c r="AF346" i="5"/>
  <c r="AJ346" i="5"/>
  <c r="AN346" i="5"/>
  <c r="AR346" i="5"/>
  <c r="AV346" i="5"/>
  <c r="AZ346" i="5"/>
  <c r="BD346" i="5"/>
  <c r="AH346" i="5"/>
  <c r="AM346" i="5"/>
  <c r="AS346" i="5"/>
  <c r="AX346" i="5"/>
  <c r="BC346" i="5"/>
  <c r="AI346" i="5"/>
  <c r="AO346" i="5"/>
  <c r="AT346" i="5"/>
  <c r="AY346" i="5"/>
  <c r="BE346" i="5"/>
  <c r="AK346" i="5"/>
  <c r="AP346" i="5"/>
  <c r="AU346" i="5"/>
  <c r="BA346" i="5"/>
  <c r="BF346" i="5"/>
  <c r="AQ346" i="5"/>
  <c r="AW346" i="5"/>
  <c r="AG346" i="5"/>
  <c r="BB346" i="5"/>
  <c r="AL346" i="5"/>
  <c r="AF342" i="5"/>
  <c r="AJ342" i="5"/>
  <c r="AN342" i="5"/>
  <c r="AR342" i="5"/>
  <c r="AV342" i="5"/>
  <c r="AZ342" i="5"/>
  <c r="BD342" i="5"/>
  <c r="AI342" i="5"/>
  <c r="AO342" i="5"/>
  <c r="AT342" i="5"/>
  <c r="AY342" i="5"/>
  <c r="BE342" i="5"/>
  <c r="AK342" i="5"/>
  <c r="AP342" i="5"/>
  <c r="AU342" i="5"/>
  <c r="BA342" i="5"/>
  <c r="BF342" i="5"/>
  <c r="AG342" i="5"/>
  <c r="AL342" i="5"/>
  <c r="AQ342" i="5"/>
  <c r="AW342" i="5"/>
  <c r="BB342" i="5"/>
  <c r="AS342" i="5"/>
  <c r="AX342" i="5"/>
  <c r="AH342" i="5"/>
  <c r="BC342" i="5"/>
  <c r="AM342" i="5"/>
  <c r="AF338" i="5"/>
  <c r="AJ338" i="5"/>
  <c r="AN338" i="5"/>
  <c r="AR338" i="5"/>
  <c r="AV338" i="5"/>
  <c r="AZ338" i="5"/>
  <c r="BD338" i="5"/>
  <c r="AK338" i="5"/>
  <c r="AP338" i="5"/>
  <c r="AU338" i="5"/>
  <c r="BA338" i="5"/>
  <c r="BF338" i="5"/>
  <c r="AG338" i="5"/>
  <c r="AL338" i="5"/>
  <c r="AQ338" i="5"/>
  <c r="AW338" i="5"/>
  <c r="BB338" i="5"/>
  <c r="AH338" i="5"/>
  <c r="AM338" i="5"/>
  <c r="AS338" i="5"/>
  <c r="AX338" i="5"/>
  <c r="BC338" i="5"/>
  <c r="AT338" i="5"/>
  <c r="AY338" i="5"/>
  <c r="AI338" i="5"/>
  <c r="BE338" i="5"/>
  <c r="AO338" i="5"/>
  <c r="AF334" i="5"/>
  <c r="AJ334" i="5"/>
  <c r="AN334" i="5"/>
  <c r="AR334" i="5"/>
  <c r="AV334" i="5"/>
  <c r="AZ334" i="5"/>
  <c r="BD334" i="5"/>
  <c r="AG334" i="5"/>
  <c r="AL334" i="5"/>
  <c r="AQ334" i="5"/>
  <c r="AW334" i="5"/>
  <c r="BB334" i="5"/>
  <c r="AH334" i="5"/>
  <c r="AM334" i="5"/>
  <c r="AS334" i="5"/>
  <c r="AX334" i="5"/>
  <c r="BC334" i="5"/>
  <c r="AI334" i="5"/>
  <c r="AO334" i="5"/>
  <c r="AT334" i="5"/>
  <c r="AY334" i="5"/>
  <c r="BE334" i="5"/>
  <c r="AU334" i="5"/>
  <c r="BA334" i="5"/>
  <c r="AK334" i="5"/>
  <c r="BF334" i="5"/>
  <c r="AP334" i="5"/>
  <c r="AF330" i="5"/>
  <c r="AJ330" i="5"/>
  <c r="AN330" i="5"/>
  <c r="AR330" i="5"/>
  <c r="AV330" i="5"/>
  <c r="AZ330" i="5"/>
  <c r="BD330" i="5"/>
  <c r="AH330" i="5"/>
  <c r="AM330" i="5"/>
  <c r="AS330" i="5"/>
  <c r="AX330" i="5"/>
  <c r="BC330" i="5"/>
  <c r="AI330" i="5"/>
  <c r="AO330" i="5"/>
  <c r="AT330" i="5"/>
  <c r="AY330" i="5"/>
  <c r="BE330" i="5"/>
  <c r="AK330" i="5"/>
  <c r="AP330" i="5"/>
  <c r="AU330" i="5"/>
  <c r="BA330" i="5"/>
  <c r="BF330" i="5"/>
  <c r="AW330" i="5"/>
  <c r="AG330" i="5"/>
  <c r="BB330" i="5"/>
  <c r="AL330" i="5"/>
  <c r="AQ330" i="5"/>
  <c r="AF326" i="5"/>
  <c r="AJ326" i="5"/>
  <c r="AN326" i="5"/>
  <c r="AR326" i="5"/>
  <c r="AV326" i="5"/>
  <c r="AZ326" i="5"/>
  <c r="BD326" i="5"/>
  <c r="AI326" i="5"/>
  <c r="AO326" i="5"/>
  <c r="AT326" i="5"/>
  <c r="AY326" i="5"/>
  <c r="BE326" i="5"/>
  <c r="AK326" i="5"/>
  <c r="AP326" i="5"/>
  <c r="AU326" i="5"/>
  <c r="BA326" i="5"/>
  <c r="BF326" i="5"/>
  <c r="AG326" i="5"/>
  <c r="AL326" i="5"/>
  <c r="AQ326" i="5"/>
  <c r="AW326" i="5"/>
  <c r="BB326" i="5"/>
  <c r="AX326" i="5"/>
  <c r="AH326" i="5"/>
  <c r="BC326" i="5"/>
  <c r="AM326" i="5"/>
  <c r="AS326" i="5"/>
  <c r="AF322" i="5"/>
  <c r="AJ322" i="5"/>
  <c r="AN322" i="5"/>
  <c r="AR322" i="5"/>
  <c r="AV322" i="5"/>
  <c r="AZ322" i="5"/>
  <c r="BD322" i="5"/>
  <c r="AK322" i="5"/>
  <c r="AP322" i="5"/>
  <c r="AU322" i="5"/>
  <c r="BA322" i="5"/>
  <c r="BF322" i="5"/>
  <c r="AG322" i="5"/>
  <c r="AL322" i="5"/>
  <c r="AQ322" i="5"/>
  <c r="AW322" i="5"/>
  <c r="BB322" i="5"/>
  <c r="AH322" i="5"/>
  <c r="AM322" i="5"/>
  <c r="AS322" i="5"/>
  <c r="AX322" i="5"/>
  <c r="BC322" i="5"/>
  <c r="AY322" i="5"/>
  <c r="AI322" i="5"/>
  <c r="BE322" i="5"/>
  <c r="AO322" i="5"/>
  <c r="AT322" i="5"/>
  <c r="AF318" i="5"/>
  <c r="AJ318" i="5"/>
  <c r="AN318" i="5"/>
  <c r="AR318" i="5"/>
  <c r="AV318" i="5"/>
  <c r="AZ318" i="5"/>
  <c r="BD318" i="5"/>
  <c r="AG318" i="5"/>
  <c r="AK318" i="5"/>
  <c r="AO318" i="5"/>
  <c r="AS318" i="5"/>
  <c r="AW318" i="5"/>
  <c r="BA318" i="5"/>
  <c r="BE318" i="5"/>
  <c r="AH318" i="5"/>
  <c r="AP318" i="5"/>
  <c r="AX318" i="5"/>
  <c r="BF318" i="5"/>
  <c r="AI318" i="5"/>
  <c r="AQ318" i="5"/>
  <c r="AY318" i="5"/>
  <c r="AL318" i="5"/>
  <c r="AT318" i="5"/>
  <c r="BB318" i="5"/>
  <c r="AU318" i="5"/>
  <c r="BC318" i="5"/>
  <c r="AM318" i="5"/>
  <c r="AF314" i="5"/>
  <c r="AJ314" i="5"/>
  <c r="AN314" i="5"/>
  <c r="AR314" i="5"/>
  <c r="AV314" i="5"/>
  <c r="AZ314" i="5"/>
  <c r="BD314" i="5"/>
  <c r="AG314" i="5"/>
  <c r="AK314" i="5"/>
  <c r="AO314" i="5"/>
  <c r="AS314" i="5"/>
  <c r="AW314" i="5"/>
  <c r="BA314" i="5"/>
  <c r="BE314" i="5"/>
  <c r="AL314" i="5"/>
  <c r="AT314" i="5"/>
  <c r="BB314" i="5"/>
  <c r="AM314" i="5"/>
  <c r="AU314" i="5"/>
  <c r="BC314" i="5"/>
  <c r="AH314" i="5"/>
  <c r="AP314" i="5"/>
  <c r="AX314" i="5"/>
  <c r="BF314" i="5"/>
  <c r="AI314" i="5"/>
  <c r="AQ314" i="5"/>
  <c r="AY314" i="5"/>
  <c r="AF310" i="5"/>
  <c r="AJ310" i="5"/>
  <c r="AN310" i="5"/>
  <c r="AR310" i="5"/>
  <c r="AV310" i="5"/>
  <c r="AZ310" i="5"/>
  <c r="BD310" i="5"/>
  <c r="AG310" i="5"/>
  <c r="AK310" i="5"/>
  <c r="AO310" i="5"/>
  <c r="AS310" i="5"/>
  <c r="AW310" i="5"/>
  <c r="BA310" i="5"/>
  <c r="BE310" i="5"/>
  <c r="AH310" i="5"/>
  <c r="AP310" i="5"/>
  <c r="AX310" i="5"/>
  <c r="BF310" i="5"/>
  <c r="AI310" i="5"/>
  <c r="AQ310" i="5"/>
  <c r="AY310" i="5"/>
  <c r="AL310" i="5"/>
  <c r="AT310" i="5"/>
  <c r="BB310" i="5"/>
  <c r="AM310" i="5"/>
  <c r="AU310" i="5"/>
  <c r="BC310" i="5"/>
  <c r="AF306" i="5"/>
  <c r="AJ306" i="5"/>
  <c r="AN306" i="5"/>
  <c r="AR306" i="5"/>
  <c r="AV306" i="5"/>
  <c r="AZ306" i="5"/>
  <c r="BD306" i="5"/>
  <c r="AG306" i="5"/>
  <c r="AK306" i="5"/>
  <c r="AO306" i="5"/>
  <c r="AS306" i="5"/>
  <c r="AW306" i="5"/>
  <c r="BA306" i="5"/>
  <c r="BE306" i="5"/>
  <c r="AL306" i="5"/>
  <c r="AT306" i="5"/>
  <c r="BB306" i="5"/>
  <c r="AM306" i="5"/>
  <c r="AU306" i="5"/>
  <c r="BC306" i="5"/>
  <c r="AH306" i="5"/>
  <c r="AP306" i="5"/>
  <c r="AX306" i="5"/>
  <c r="BF306" i="5"/>
  <c r="AY306" i="5"/>
  <c r="AI306" i="5"/>
  <c r="AQ306" i="5"/>
  <c r="AF302" i="5"/>
  <c r="AJ302" i="5"/>
  <c r="AN302" i="5"/>
  <c r="AR302" i="5"/>
  <c r="AV302" i="5"/>
  <c r="AZ302" i="5"/>
  <c r="BD302" i="5"/>
  <c r="AG302" i="5"/>
  <c r="AK302" i="5"/>
  <c r="AO302" i="5"/>
  <c r="AS302" i="5"/>
  <c r="AW302" i="5"/>
  <c r="BA302" i="5"/>
  <c r="BE302" i="5"/>
  <c r="AH302" i="5"/>
  <c r="AP302" i="5"/>
  <c r="AX302" i="5"/>
  <c r="BF302" i="5"/>
  <c r="AI302" i="5"/>
  <c r="AQ302" i="5"/>
  <c r="AY302" i="5"/>
  <c r="AL302" i="5"/>
  <c r="AT302" i="5"/>
  <c r="BB302" i="5"/>
  <c r="AM302" i="5"/>
  <c r="AU302" i="5"/>
  <c r="BC302" i="5"/>
  <c r="AF298" i="5"/>
  <c r="AJ298" i="5"/>
  <c r="AN298" i="5"/>
  <c r="AR298" i="5"/>
  <c r="AV298" i="5"/>
  <c r="AZ298" i="5"/>
  <c r="BD298" i="5"/>
  <c r="AG298" i="5"/>
  <c r="AK298" i="5"/>
  <c r="AO298" i="5"/>
  <c r="AS298" i="5"/>
  <c r="AW298" i="5"/>
  <c r="BA298" i="5"/>
  <c r="BE298" i="5"/>
  <c r="AL298" i="5"/>
  <c r="AT298" i="5"/>
  <c r="BB298" i="5"/>
  <c r="AM298" i="5"/>
  <c r="AU298" i="5"/>
  <c r="BC298" i="5"/>
  <c r="AH298" i="5"/>
  <c r="AP298" i="5"/>
  <c r="AX298" i="5"/>
  <c r="BF298" i="5"/>
  <c r="AQ298" i="5"/>
  <c r="AY298" i="5"/>
  <c r="AI298" i="5"/>
  <c r="AF294" i="5"/>
  <c r="AJ294" i="5"/>
  <c r="AN294" i="5"/>
  <c r="AR294" i="5"/>
  <c r="AV294" i="5"/>
  <c r="AZ294" i="5"/>
  <c r="BD294" i="5"/>
  <c r="AG294" i="5"/>
  <c r="AK294" i="5"/>
  <c r="AO294" i="5"/>
  <c r="AS294" i="5"/>
  <c r="AW294" i="5"/>
  <c r="BA294" i="5"/>
  <c r="BE294" i="5"/>
  <c r="AH294" i="5"/>
  <c r="AP294" i="5"/>
  <c r="AX294" i="5"/>
  <c r="BF294" i="5"/>
  <c r="AI294" i="5"/>
  <c r="AQ294" i="5"/>
  <c r="AY294" i="5"/>
  <c r="AL294" i="5"/>
  <c r="AT294" i="5"/>
  <c r="BB294" i="5"/>
  <c r="BC294" i="5"/>
  <c r="AM294" i="5"/>
  <c r="AU294" i="5"/>
  <c r="AF290" i="5"/>
  <c r="AJ290" i="5"/>
  <c r="AN290" i="5"/>
  <c r="AR290" i="5"/>
  <c r="AV290" i="5"/>
  <c r="AZ290" i="5"/>
  <c r="BD290" i="5"/>
  <c r="AG290" i="5"/>
  <c r="AK290" i="5"/>
  <c r="AO290" i="5"/>
  <c r="AS290" i="5"/>
  <c r="AW290" i="5"/>
  <c r="BA290" i="5"/>
  <c r="BE290" i="5"/>
  <c r="AI290" i="5"/>
  <c r="AQ290" i="5"/>
  <c r="AY290" i="5"/>
  <c r="AL290" i="5"/>
  <c r="AT290" i="5"/>
  <c r="BB290" i="5"/>
  <c r="AU290" i="5"/>
  <c r="AH290" i="5"/>
  <c r="AX290" i="5"/>
  <c r="AM290" i="5"/>
  <c r="BC290" i="5"/>
  <c r="AP290" i="5"/>
  <c r="BF290" i="5"/>
  <c r="AI286" i="5"/>
  <c r="AM286" i="5"/>
  <c r="AQ286" i="5"/>
  <c r="AU286" i="5"/>
  <c r="AY286" i="5"/>
  <c r="BC286" i="5"/>
  <c r="AF286" i="5"/>
  <c r="AJ286" i="5"/>
  <c r="AN286" i="5"/>
  <c r="AR286" i="5"/>
  <c r="AV286" i="5"/>
  <c r="AZ286" i="5"/>
  <c r="BD286" i="5"/>
  <c r="AG286" i="5"/>
  <c r="AK286" i="5"/>
  <c r="AO286" i="5"/>
  <c r="AS286" i="5"/>
  <c r="AW286" i="5"/>
  <c r="BA286" i="5"/>
  <c r="BE286" i="5"/>
  <c r="AL286" i="5"/>
  <c r="BB286" i="5"/>
  <c r="AP286" i="5"/>
  <c r="BF286" i="5"/>
  <c r="AH286" i="5"/>
  <c r="AT286" i="5"/>
  <c r="AX286" i="5"/>
  <c r="AI282" i="5"/>
  <c r="AM282" i="5"/>
  <c r="AQ282" i="5"/>
  <c r="AU282" i="5"/>
  <c r="AY282" i="5"/>
  <c r="BC282" i="5"/>
  <c r="AF282" i="5"/>
  <c r="AJ282" i="5"/>
  <c r="AN282" i="5"/>
  <c r="AR282" i="5"/>
  <c r="AV282" i="5"/>
  <c r="AZ282" i="5"/>
  <c r="BD282" i="5"/>
  <c r="AG282" i="5"/>
  <c r="AK282" i="5"/>
  <c r="AO282" i="5"/>
  <c r="AS282" i="5"/>
  <c r="AW282" i="5"/>
  <c r="BA282" i="5"/>
  <c r="BE282" i="5"/>
  <c r="AH282" i="5"/>
  <c r="AX282" i="5"/>
  <c r="AL282" i="5"/>
  <c r="BB282" i="5"/>
  <c r="AP282" i="5"/>
  <c r="AT282" i="5"/>
  <c r="BF282" i="5"/>
  <c r="AI278" i="5"/>
  <c r="AM278" i="5"/>
  <c r="AQ278" i="5"/>
  <c r="AU278" i="5"/>
  <c r="AY278" i="5"/>
  <c r="BC278" i="5"/>
  <c r="AF278" i="5"/>
  <c r="AJ278" i="5"/>
  <c r="AN278" i="5"/>
  <c r="AR278" i="5"/>
  <c r="AV278" i="5"/>
  <c r="AZ278" i="5"/>
  <c r="BD278" i="5"/>
  <c r="AG278" i="5"/>
  <c r="AK278" i="5"/>
  <c r="AO278" i="5"/>
  <c r="AS278" i="5"/>
  <c r="AW278" i="5"/>
  <c r="BA278" i="5"/>
  <c r="BE278" i="5"/>
  <c r="AT278" i="5"/>
  <c r="AH278" i="5"/>
  <c r="AX278" i="5"/>
  <c r="BB278" i="5"/>
  <c r="BF278" i="5"/>
  <c r="AL278" i="5"/>
  <c r="AP278" i="5"/>
  <c r="AI274" i="5"/>
  <c r="AM274" i="5"/>
  <c r="AQ274" i="5"/>
  <c r="AU274" i="5"/>
  <c r="AY274" i="5"/>
  <c r="BC274" i="5"/>
  <c r="AF274" i="5"/>
  <c r="AJ274" i="5"/>
  <c r="AN274" i="5"/>
  <c r="AR274" i="5"/>
  <c r="AV274" i="5"/>
  <c r="AZ274" i="5"/>
  <c r="BD274" i="5"/>
  <c r="AG274" i="5"/>
  <c r="AK274" i="5"/>
  <c r="AO274" i="5"/>
  <c r="AS274" i="5"/>
  <c r="AW274" i="5"/>
  <c r="BA274" i="5"/>
  <c r="BE274" i="5"/>
  <c r="AP274" i="5"/>
  <c r="BF274" i="5"/>
  <c r="AT274" i="5"/>
  <c r="AH274" i="5"/>
  <c r="AL274" i="5"/>
  <c r="AX274" i="5"/>
  <c r="BB274" i="5"/>
  <c r="AI270" i="5"/>
  <c r="AM270" i="5"/>
  <c r="AQ270" i="5"/>
  <c r="AU270" i="5"/>
  <c r="AY270" i="5"/>
  <c r="BC270" i="5"/>
  <c r="AF270" i="5"/>
  <c r="AJ270" i="5"/>
  <c r="AN270" i="5"/>
  <c r="AR270" i="5"/>
  <c r="AV270" i="5"/>
  <c r="AZ270" i="5"/>
  <c r="BD270" i="5"/>
  <c r="AG270" i="5"/>
  <c r="AK270" i="5"/>
  <c r="AO270" i="5"/>
  <c r="AS270" i="5"/>
  <c r="AW270" i="5"/>
  <c r="BA270" i="5"/>
  <c r="BE270" i="5"/>
  <c r="AL270" i="5"/>
  <c r="BB270" i="5"/>
  <c r="AP270" i="5"/>
  <c r="BF270" i="5"/>
  <c r="AT270" i="5"/>
  <c r="AX270" i="5"/>
  <c r="AH270" i="5"/>
  <c r="AI266" i="5"/>
  <c r="AM266" i="5"/>
  <c r="AQ266" i="5"/>
  <c r="AU266" i="5"/>
  <c r="AY266" i="5"/>
  <c r="BC266" i="5"/>
  <c r="AF266" i="5"/>
  <c r="AJ266" i="5"/>
  <c r="AN266" i="5"/>
  <c r="AR266" i="5"/>
  <c r="AV266" i="5"/>
  <c r="AZ266" i="5"/>
  <c r="BD266" i="5"/>
  <c r="AG266" i="5"/>
  <c r="AK266" i="5"/>
  <c r="AO266" i="5"/>
  <c r="AS266" i="5"/>
  <c r="AW266" i="5"/>
  <c r="BA266" i="5"/>
  <c r="BE266" i="5"/>
  <c r="AH266" i="5"/>
  <c r="AX266" i="5"/>
  <c r="AL266" i="5"/>
  <c r="BB266" i="5"/>
  <c r="BF266" i="5"/>
  <c r="AP266" i="5"/>
  <c r="AT266" i="5"/>
  <c r="AI262" i="5"/>
  <c r="AM262" i="5"/>
  <c r="AQ262" i="5"/>
  <c r="AU262" i="5"/>
  <c r="AY262" i="5"/>
  <c r="BC262" i="5"/>
  <c r="AF262" i="5"/>
  <c r="AJ262" i="5"/>
  <c r="AN262" i="5"/>
  <c r="AR262" i="5"/>
  <c r="AV262" i="5"/>
  <c r="AZ262" i="5"/>
  <c r="BD262" i="5"/>
  <c r="AG262" i="5"/>
  <c r="AK262" i="5"/>
  <c r="AO262" i="5"/>
  <c r="AS262" i="5"/>
  <c r="AW262" i="5"/>
  <c r="BA262" i="5"/>
  <c r="BE262" i="5"/>
  <c r="AT262" i="5"/>
  <c r="AH262" i="5"/>
  <c r="AX262" i="5"/>
  <c r="AL262" i="5"/>
  <c r="AP262" i="5"/>
  <c r="BB262" i="5"/>
  <c r="BF262" i="5"/>
  <c r="AI258" i="5"/>
  <c r="AM258" i="5"/>
  <c r="AQ258" i="5"/>
  <c r="AU258" i="5"/>
  <c r="AY258" i="5"/>
  <c r="BC258" i="5"/>
  <c r="AF258" i="5"/>
  <c r="AJ258" i="5"/>
  <c r="AN258" i="5"/>
  <c r="AR258" i="5"/>
  <c r="AV258" i="5"/>
  <c r="AZ258" i="5"/>
  <c r="BD258" i="5"/>
  <c r="AG258" i="5"/>
  <c r="AK258" i="5"/>
  <c r="AO258" i="5"/>
  <c r="AS258" i="5"/>
  <c r="AW258" i="5"/>
  <c r="BA258" i="5"/>
  <c r="BE258" i="5"/>
  <c r="AP258" i="5"/>
  <c r="BF258" i="5"/>
  <c r="AT258" i="5"/>
  <c r="AX258" i="5"/>
  <c r="BB258" i="5"/>
  <c r="AH258" i="5"/>
  <c r="AL258" i="5"/>
  <c r="AI254" i="5"/>
  <c r="AM254" i="5"/>
  <c r="AQ254" i="5"/>
  <c r="AU254" i="5"/>
  <c r="AY254" i="5"/>
  <c r="BC254" i="5"/>
  <c r="AF254" i="5"/>
  <c r="AJ254" i="5"/>
  <c r="AN254" i="5"/>
  <c r="AR254" i="5"/>
  <c r="AV254" i="5"/>
  <c r="AZ254" i="5"/>
  <c r="BD254" i="5"/>
  <c r="AG254" i="5"/>
  <c r="AK254" i="5"/>
  <c r="AO254" i="5"/>
  <c r="AS254" i="5"/>
  <c r="AW254" i="5"/>
  <c r="BA254" i="5"/>
  <c r="BE254" i="5"/>
  <c r="AL254" i="5"/>
  <c r="BB254" i="5"/>
  <c r="AP254" i="5"/>
  <c r="BF254" i="5"/>
  <c r="AH254" i="5"/>
  <c r="AT254" i="5"/>
  <c r="AX254" i="5"/>
  <c r="AI250" i="5"/>
  <c r="AM250" i="5"/>
  <c r="AQ250" i="5"/>
  <c r="AU250" i="5"/>
  <c r="AY250" i="5"/>
  <c r="BC250" i="5"/>
  <c r="AF250" i="5"/>
  <c r="AJ250" i="5"/>
  <c r="AN250" i="5"/>
  <c r="AR250" i="5"/>
  <c r="AV250" i="5"/>
  <c r="AZ250" i="5"/>
  <c r="BD250" i="5"/>
  <c r="AG250" i="5"/>
  <c r="AK250" i="5"/>
  <c r="AO250" i="5"/>
  <c r="AS250" i="5"/>
  <c r="AW250" i="5"/>
  <c r="BA250" i="5"/>
  <c r="BE250" i="5"/>
  <c r="AH250" i="5"/>
  <c r="AX250" i="5"/>
  <c r="AL250" i="5"/>
  <c r="BB250" i="5"/>
  <c r="AP250" i="5"/>
  <c r="AT250" i="5"/>
  <c r="BF250" i="5"/>
  <c r="AI246" i="5"/>
  <c r="AM246" i="5"/>
  <c r="AQ246" i="5"/>
  <c r="AU246" i="5"/>
  <c r="AY246" i="5"/>
  <c r="BC246" i="5"/>
  <c r="AF246" i="5"/>
  <c r="AJ246" i="5"/>
  <c r="AN246" i="5"/>
  <c r="AR246" i="5"/>
  <c r="AV246" i="5"/>
  <c r="AZ246" i="5"/>
  <c r="BD246" i="5"/>
  <c r="AG246" i="5"/>
  <c r="AK246" i="5"/>
  <c r="AO246" i="5"/>
  <c r="AS246" i="5"/>
  <c r="AW246" i="5"/>
  <c r="BA246" i="5"/>
  <c r="BE246" i="5"/>
  <c r="AT246" i="5"/>
  <c r="AH246" i="5"/>
  <c r="AX246" i="5"/>
  <c r="BB246" i="5"/>
  <c r="BF246" i="5"/>
  <c r="AL246" i="5"/>
  <c r="AP246" i="5"/>
  <c r="AI242" i="5"/>
  <c r="AM242" i="5"/>
  <c r="AQ242" i="5"/>
  <c r="AU242" i="5"/>
  <c r="AY242" i="5"/>
  <c r="BC242" i="5"/>
  <c r="AF242" i="5"/>
  <c r="AJ242" i="5"/>
  <c r="AN242" i="5"/>
  <c r="AR242" i="5"/>
  <c r="AV242" i="5"/>
  <c r="AZ242" i="5"/>
  <c r="BD242" i="5"/>
  <c r="AG242" i="5"/>
  <c r="AK242" i="5"/>
  <c r="AO242" i="5"/>
  <c r="AS242" i="5"/>
  <c r="AW242" i="5"/>
  <c r="BA242" i="5"/>
  <c r="BE242" i="5"/>
  <c r="AP242" i="5"/>
  <c r="BF242" i="5"/>
  <c r="AT242" i="5"/>
  <c r="AH242" i="5"/>
  <c r="AL242" i="5"/>
  <c r="AX242" i="5"/>
  <c r="BB242" i="5"/>
  <c r="AI238" i="5"/>
  <c r="AM238" i="5"/>
  <c r="AQ238" i="5"/>
  <c r="AU238" i="5"/>
  <c r="AY238" i="5"/>
  <c r="BC238" i="5"/>
  <c r="AF238" i="5"/>
  <c r="AJ238" i="5"/>
  <c r="AN238" i="5"/>
  <c r="AR238" i="5"/>
  <c r="AV238" i="5"/>
  <c r="AZ238" i="5"/>
  <c r="BD238" i="5"/>
  <c r="AG238" i="5"/>
  <c r="AK238" i="5"/>
  <c r="AO238" i="5"/>
  <c r="AS238" i="5"/>
  <c r="AW238" i="5"/>
  <c r="BA238" i="5"/>
  <c r="BE238" i="5"/>
  <c r="AL238" i="5"/>
  <c r="BB238" i="5"/>
  <c r="AP238" i="5"/>
  <c r="BF238" i="5"/>
  <c r="AT238" i="5"/>
  <c r="AX238" i="5"/>
  <c r="AH238" i="5"/>
  <c r="AI234" i="5"/>
  <c r="AM234" i="5"/>
  <c r="AQ234" i="5"/>
  <c r="AU234" i="5"/>
  <c r="AY234" i="5"/>
  <c r="BC234" i="5"/>
  <c r="AF234" i="5"/>
  <c r="AJ234" i="5"/>
  <c r="AN234" i="5"/>
  <c r="AR234" i="5"/>
  <c r="AV234" i="5"/>
  <c r="AZ234" i="5"/>
  <c r="BD234" i="5"/>
  <c r="AG234" i="5"/>
  <c r="AK234" i="5"/>
  <c r="AO234" i="5"/>
  <c r="AS234" i="5"/>
  <c r="AW234" i="5"/>
  <c r="BA234" i="5"/>
  <c r="BE234" i="5"/>
  <c r="AH234" i="5"/>
  <c r="AX234" i="5"/>
  <c r="AL234" i="5"/>
  <c r="BB234" i="5"/>
  <c r="BF234" i="5"/>
  <c r="AP234" i="5"/>
  <c r="AT234" i="5"/>
  <c r="AI230" i="5"/>
  <c r="AM230" i="5"/>
  <c r="AQ230" i="5"/>
  <c r="AU230" i="5"/>
  <c r="AY230" i="5"/>
  <c r="BC230" i="5"/>
  <c r="AF230" i="5"/>
  <c r="AJ230" i="5"/>
  <c r="AN230" i="5"/>
  <c r="AR230" i="5"/>
  <c r="AV230" i="5"/>
  <c r="AZ230" i="5"/>
  <c r="BD230" i="5"/>
  <c r="AG230" i="5"/>
  <c r="AK230" i="5"/>
  <c r="AO230" i="5"/>
  <c r="AS230" i="5"/>
  <c r="AW230" i="5"/>
  <c r="BA230" i="5"/>
  <c r="BE230" i="5"/>
  <c r="AT230" i="5"/>
  <c r="AH230" i="5"/>
  <c r="AX230" i="5"/>
  <c r="AL230" i="5"/>
  <c r="AP230" i="5"/>
  <c r="BB230" i="5"/>
  <c r="BF230" i="5"/>
  <c r="AH226" i="5"/>
  <c r="AL226" i="5"/>
  <c r="AP226" i="5"/>
  <c r="AT226" i="5"/>
  <c r="AX226" i="5"/>
  <c r="AI226" i="5"/>
  <c r="AN226" i="5"/>
  <c r="AS226" i="5"/>
  <c r="AY226" i="5"/>
  <c r="BC226" i="5"/>
  <c r="AJ226" i="5"/>
  <c r="AO226" i="5"/>
  <c r="AU226" i="5"/>
  <c r="AZ226" i="5"/>
  <c r="BD226" i="5"/>
  <c r="AF226" i="5"/>
  <c r="AK226" i="5"/>
  <c r="AQ226" i="5"/>
  <c r="AV226" i="5"/>
  <c r="BA226" i="5"/>
  <c r="BE226" i="5"/>
  <c r="AM226" i="5"/>
  <c r="BF226" i="5"/>
  <c r="AR226" i="5"/>
  <c r="AW226" i="5"/>
  <c r="BB226" i="5"/>
  <c r="AG226" i="5"/>
  <c r="AH222" i="5"/>
  <c r="AL222" i="5"/>
  <c r="AP222" i="5"/>
  <c r="AT222" i="5"/>
  <c r="AX222" i="5"/>
  <c r="BB222" i="5"/>
  <c r="BF222" i="5"/>
  <c r="AJ222" i="5"/>
  <c r="AO222" i="5"/>
  <c r="AU222" i="5"/>
  <c r="AZ222" i="5"/>
  <c r="BE222" i="5"/>
  <c r="AF222" i="5"/>
  <c r="AK222" i="5"/>
  <c r="AQ222" i="5"/>
  <c r="AV222" i="5"/>
  <c r="BA222" i="5"/>
  <c r="AG222" i="5"/>
  <c r="AM222" i="5"/>
  <c r="AR222" i="5"/>
  <c r="AW222" i="5"/>
  <c r="BC222" i="5"/>
  <c r="AN222" i="5"/>
  <c r="AS222" i="5"/>
  <c r="AI222" i="5"/>
  <c r="AY222" i="5"/>
  <c r="BD222" i="5"/>
  <c r="AH218" i="5"/>
  <c r="AL218" i="5"/>
  <c r="AP218" i="5"/>
  <c r="AT218" i="5"/>
  <c r="AX218" i="5"/>
  <c r="BB218" i="5"/>
  <c r="BF218" i="5"/>
  <c r="AF218" i="5"/>
  <c r="AK218" i="5"/>
  <c r="AQ218" i="5"/>
  <c r="AV218" i="5"/>
  <c r="BA218" i="5"/>
  <c r="AG218" i="5"/>
  <c r="AM218" i="5"/>
  <c r="AR218" i="5"/>
  <c r="AW218" i="5"/>
  <c r="BC218" i="5"/>
  <c r="AI218" i="5"/>
  <c r="AN218" i="5"/>
  <c r="AS218" i="5"/>
  <c r="AY218" i="5"/>
  <c r="BD218" i="5"/>
  <c r="AO218" i="5"/>
  <c r="AU218" i="5"/>
  <c r="AZ218" i="5"/>
  <c r="BE218" i="5"/>
  <c r="AJ218" i="5"/>
  <c r="AH214" i="5"/>
  <c r="AL214" i="5"/>
  <c r="AP214" i="5"/>
  <c r="AT214" i="5"/>
  <c r="AX214" i="5"/>
  <c r="BB214" i="5"/>
  <c r="BF214" i="5"/>
  <c r="AG214" i="5"/>
  <c r="AM214" i="5"/>
  <c r="AR214" i="5"/>
  <c r="AW214" i="5"/>
  <c r="BC214" i="5"/>
  <c r="AI214" i="5"/>
  <c r="AN214" i="5"/>
  <c r="AS214" i="5"/>
  <c r="AY214" i="5"/>
  <c r="BD214" i="5"/>
  <c r="AJ214" i="5"/>
  <c r="AO214" i="5"/>
  <c r="AU214" i="5"/>
  <c r="AZ214" i="5"/>
  <c r="BE214" i="5"/>
  <c r="AQ214" i="5"/>
  <c r="AV214" i="5"/>
  <c r="AF214" i="5"/>
  <c r="BG214" i="5" s="1"/>
  <c r="AK214" i="5"/>
  <c r="BA214" i="5"/>
  <c r="AH210" i="5"/>
  <c r="AL210" i="5"/>
  <c r="AP210" i="5"/>
  <c r="AT210" i="5"/>
  <c r="AX210" i="5"/>
  <c r="BB210" i="5"/>
  <c r="BF210" i="5"/>
  <c r="AI210" i="5"/>
  <c r="AN210" i="5"/>
  <c r="AS210" i="5"/>
  <c r="AY210" i="5"/>
  <c r="BD210" i="5"/>
  <c r="AJ210" i="5"/>
  <c r="AO210" i="5"/>
  <c r="AU210" i="5"/>
  <c r="AZ210" i="5"/>
  <c r="BE210" i="5"/>
  <c r="AF210" i="5"/>
  <c r="AK210" i="5"/>
  <c r="AQ210" i="5"/>
  <c r="AV210" i="5"/>
  <c r="BA210" i="5"/>
  <c r="AR210" i="5"/>
  <c r="AW210" i="5"/>
  <c r="BC210" i="5"/>
  <c r="AG210" i="5"/>
  <c r="AM210" i="5"/>
  <c r="AF206" i="5"/>
  <c r="AJ206" i="5"/>
  <c r="AN206" i="5"/>
  <c r="AR206" i="5"/>
  <c r="AV206" i="5"/>
  <c r="AZ206" i="5"/>
  <c r="BD206" i="5"/>
  <c r="AH206" i="5"/>
  <c r="AL206" i="5"/>
  <c r="AP206" i="5"/>
  <c r="AT206" i="5"/>
  <c r="AX206" i="5"/>
  <c r="BB206" i="5"/>
  <c r="BF206" i="5"/>
  <c r="AK206" i="5"/>
  <c r="AS206" i="5"/>
  <c r="BA206" i="5"/>
  <c r="AM206" i="5"/>
  <c r="AU206" i="5"/>
  <c r="BC206" i="5"/>
  <c r="AG206" i="5"/>
  <c r="AO206" i="5"/>
  <c r="AW206" i="5"/>
  <c r="BE206" i="5"/>
  <c r="AQ206" i="5"/>
  <c r="AY206" i="5"/>
  <c r="AI206" i="5"/>
  <c r="AF202" i="5"/>
  <c r="AJ202" i="5"/>
  <c r="AN202" i="5"/>
  <c r="AR202" i="5"/>
  <c r="AV202" i="5"/>
  <c r="AZ202" i="5"/>
  <c r="BD202" i="5"/>
  <c r="AH202" i="5"/>
  <c r="AL202" i="5"/>
  <c r="AP202" i="5"/>
  <c r="AT202" i="5"/>
  <c r="AX202" i="5"/>
  <c r="BB202" i="5"/>
  <c r="BF202" i="5"/>
  <c r="AG202" i="5"/>
  <c r="AO202" i="5"/>
  <c r="AW202" i="5"/>
  <c r="BE202" i="5"/>
  <c r="AI202" i="5"/>
  <c r="AQ202" i="5"/>
  <c r="AY202" i="5"/>
  <c r="AK202" i="5"/>
  <c r="AS202" i="5"/>
  <c r="BA202" i="5"/>
  <c r="BC202" i="5"/>
  <c r="AM202" i="5"/>
  <c r="AU202" i="5"/>
  <c r="AF198" i="5"/>
  <c r="AJ198" i="5"/>
  <c r="AN198" i="5"/>
  <c r="AR198" i="5"/>
  <c r="AV198" i="5"/>
  <c r="AZ198" i="5"/>
  <c r="BD198" i="5"/>
  <c r="AH198" i="5"/>
  <c r="AL198" i="5"/>
  <c r="AP198" i="5"/>
  <c r="AT198" i="5"/>
  <c r="AX198" i="5"/>
  <c r="BB198" i="5"/>
  <c r="BF198" i="5"/>
  <c r="AK198" i="5"/>
  <c r="AS198" i="5"/>
  <c r="BA198" i="5"/>
  <c r="AM198" i="5"/>
  <c r="AU198" i="5"/>
  <c r="BC198" i="5"/>
  <c r="AG198" i="5"/>
  <c r="AO198" i="5"/>
  <c r="AW198" i="5"/>
  <c r="BE198" i="5"/>
  <c r="AI198" i="5"/>
  <c r="AQ198" i="5"/>
  <c r="AY198" i="5"/>
  <c r="AF194" i="5"/>
  <c r="AJ194" i="5"/>
  <c r="AN194" i="5"/>
  <c r="AR194" i="5"/>
  <c r="AV194" i="5"/>
  <c r="AZ194" i="5"/>
  <c r="BD194" i="5"/>
  <c r="AH194" i="5"/>
  <c r="AL194" i="5"/>
  <c r="AP194" i="5"/>
  <c r="AT194" i="5"/>
  <c r="AX194" i="5"/>
  <c r="BB194" i="5"/>
  <c r="BF194" i="5"/>
  <c r="AG194" i="5"/>
  <c r="AO194" i="5"/>
  <c r="AW194" i="5"/>
  <c r="BE194" i="5"/>
  <c r="AI194" i="5"/>
  <c r="AQ194" i="5"/>
  <c r="AY194" i="5"/>
  <c r="AK194" i="5"/>
  <c r="AS194" i="5"/>
  <c r="BA194" i="5"/>
  <c r="AU194" i="5"/>
  <c r="BC194" i="5"/>
  <c r="AM194" i="5"/>
  <c r="AF190" i="5"/>
  <c r="AJ190" i="5"/>
  <c r="AN190" i="5"/>
  <c r="AR190" i="5"/>
  <c r="AV190" i="5"/>
  <c r="AZ190" i="5"/>
  <c r="BD190" i="5"/>
  <c r="AH190" i="5"/>
  <c r="AL190" i="5"/>
  <c r="AP190" i="5"/>
  <c r="AT190" i="5"/>
  <c r="AX190" i="5"/>
  <c r="BB190" i="5"/>
  <c r="BF190" i="5"/>
  <c r="AK190" i="5"/>
  <c r="AS190" i="5"/>
  <c r="BA190" i="5"/>
  <c r="AM190" i="5"/>
  <c r="AU190" i="5"/>
  <c r="BC190" i="5"/>
  <c r="AG190" i="5"/>
  <c r="AO190" i="5"/>
  <c r="AW190" i="5"/>
  <c r="BE190" i="5"/>
  <c r="AI190" i="5"/>
  <c r="AQ190" i="5"/>
  <c r="AY190" i="5"/>
  <c r="AF186" i="5"/>
  <c r="AJ186" i="5"/>
  <c r="AN186" i="5"/>
  <c r="AR186" i="5"/>
  <c r="AV186" i="5"/>
  <c r="AZ186" i="5"/>
  <c r="BD186" i="5"/>
  <c r="AH186" i="5"/>
  <c r="AL186" i="5"/>
  <c r="AP186" i="5"/>
  <c r="AT186" i="5"/>
  <c r="AX186" i="5"/>
  <c r="BB186" i="5"/>
  <c r="BF186" i="5"/>
  <c r="AG186" i="5"/>
  <c r="AO186" i="5"/>
  <c r="AW186" i="5"/>
  <c r="BE186" i="5"/>
  <c r="AI186" i="5"/>
  <c r="AQ186" i="5"/>
  <c r="AY186" i="5"/>
  <c r="AK186" i="5"/>
  <c r="AS186" i="5"/>
  <c r="BA186" i="5"/>
  <c r="AM186" i="5"/>
  <c r="AU186" i="5"/>
  <c r="BC186" i="5"/>
  <c r="AF182" i="5"/>
  <c r="AJ182" i="5"/>
  <c r="AN182" i="5"/>
  <c r="AR182" i="5"/>
  <c r="AV182" i="5"/>
  <c r="AZ182" i="5"/>
  <c r="BD182" i="5"/>
  <c r="AG182" i="5"/>
  <c r="AK182" i="5"/>
  <c r="AH182" i="5"/>
  <c r="AL182" i="5"/>
  <c r="AP182" i="5"/>
  <c r="AT182" i="5"/>
  <c r="AX182" i="5"/>
  <c r="BB182" i="5"/>
  <c r="BF182" i="5"/>
  <c r="AI182" i="5"/>
  <c r="AS182" i="5"/>
  <c r="BA182" i="5"/>
  <c r="AM182" i="5"/>
  <c r="AU182" i="5"/>
  <c r="BC182" i="5"/>
  <c r="AO182" i="5"/>
  <c r="AW182" i="5"/>
  <c r="BE182" i="5"/>
  <c r="AY182" i="5"/>
  <c r="AQ182" i="5"/>
  <c r="AF178" i="5"/>
  <c r="AJ178" i="5"/>
  <c r="AN178" i="5"/>
  <c r="AR178" i="5"/>
  <c r="AV178" i="5"/>
  <c r="AZ178" i="5"/>
  <c r="BD178" i="5"/>
  <c r="AG178" i="5"/>
  <c r="AK178" i="5"/>
  <c r="AO178" i="5"/>
  <c r="AS178" i="5"/>
  <c r="AW178" i="5"/>
  <c r="BA178" i="5"/>
  <c r="BE178" i="5"/>
  <c r="AH178" i="5"/>
  <c r="AL178" i="5"/>
  <c r="AP178" i="5"/>
  <c r="AT178" i="5"/>
  <c r="AX178" i="5"/>
  <c r="BB178" i="5"/>
  <c r="BF178" i="5"/>
  <c r="AU178" i="5"/>
  <c r="AI178" i="5"/>
  <c r="AY178" i="5"/>
  <c r="AM178" i="5"/>
  <c r="BC178" i="5"/>
  <c r="AQ178" i="5"/>
  <c r="AF174" i="5"/>
  <c r="AJ174" i="5"/>
  <c r="AN174" i="5"/>
  <c r="AR174" i="5"/>
  <c r="AV174" i="5"/>
  <c r="AZ174" i="5"/>
  <c r="BD174" i="5"/>
  <c r="AG174" i="5"/>
  <c r="AK174" i="5"/>
  <c r="AO174" i="5"/>
  <c r="AS174" i="5"/>
  <c r="AW174" i="5"/>
  <c r="BA174" i="5"/>
  <c r="BE174" i="5"/>
  <c r="AH174" i="5"/>
  <c r="AL174" i="5"/>
  <c r="AP174" i="5"/>
  <c r="AT174" i="5"/>
  <c r="AX174" i="5"/>
  <c r="BB174" i="5"/>
  <c r="BF174" i="5"/>
  <c r="AQ174" i="5"/>
  <c r="AU174" i="5"/>
  <c r="AI174" i="5"/>
  <c r="AY174" i="5"/>
  <c r="AM174" i="5"/>
  <c r="BC174" i="5"/>
  <c r="AF170" i="5"/>
  <c r="AJ170" i="5"/>
  <c r="AN170" i="5"/>
  <c r="AR170" i="5"/>
  <c r="AV170" i="5"/>
  <c r="AZ170" i="5"/>
  <c r="BD170" i="5"/>
  <c r="AG170" i="5"/>
  <c r="AK170" i="5"/>
  <c r="AO170" i="5"/>
  <c r="AS170" i="5"/>
  <c r="AW170" i="5"/>
  <c r="BA170" i="5"/>
  <c r="BE170" i="5"/>
  <c r="AH170" i="5"/>
  <c r="AL170" i="5"/>
  <c r="AP170" i="5"/>
  <c r="AT170" i="5"/>
  <c r="AX170" i="5"/>
  <c r="BB170" i="5"/>
  <c r="BF170" i="5"/>
  <c r="AM170" i="5"/>
  <c r="BC170" i="5"/>
  <c r="AQ170" i="5"/>
  <c r="AU170" i="5"/>
  <c r="AI170" i="5"/>
  <c r="AY170" i="5"/>
  <c r="AF166" i="5"/>
  <c r="AJ166" i="5"/>
  <c r="AN166" i="5"/>
  <c r="AR166" i="5"/>
  <c r="AV166" i="5"/>
  <c r="AZ166" i="5"/>
  <c r="BD166" i="5"/>
  <c r="AG166" i="5"/>
  <c r="AK166" i="5"/>
  <c r="AO166" i="5"/>
  <c r="AS166" i="5"/>
  <c r="AW166" i="5"/>
  <c r="BA166" i="5"/>
  <c r="BE166" i="5"/>
  <c r="AH166" i="5"/>
  <c r="AL166" i="5"/>
  <c r="AP166" i="5"/>
  <c r="AT166" i="5"/>
  <c r="AX166" i="5"/>
  <c r="BB166" i="5"/>
  <c r="BF166" i="5"/>
  <c r="AI166" i="5"/>
  <c r="AY166" i="5"/>
  <c r="AM166" i="5"/>
  <c r="BC166" i="5"/>
  <c r="AQ166" i="5"/>
  <c r="AU166" i="5"/>
  <c r="AF162" i="5"/>
  <c r="AJ162" i="5"/>
  <c r="AN162" i="5"/>
  <c r="AR162" i="5"/>
  <c r="AV162" i="5"/>
  <c r="AZ162" i="5"/>
  <c r="BD162" i="5"/>
  <c r="AG162" i="5"/>
  <c r="AK162" i="5"/>
  <c r="AO162" i="5"/>
  <c r="AS162" i="5"/>
  <c r="AW162" i="5"/>
  <c r="BA162" i="5"/>
  <c r="BE162" i="5"/>
  <c r="AH162" i="5"/>
  <c r="AL162" i="5"/>
  <c r="AP162" i="5"/>
  <c r="AT162" i="5"/>
  <c r="AX162" i="5"/>
  <c r="BB162" i="5"/>
  <c r="BF162" i="5"/>
  <c r="AU162" i="5"/>
  <c r="AI162" i="5"/>
  <c r="AY162" i="5"/>
  <c r="AM162" i="5"/>
  <c r="BC162" i="5"/>
  <c r="AQ162" i="5"/>
  <c r="AF158" i="5"/>
  <c r="AJ158" i="5"/>
  <c r="AN158" i="5"/>
  <c r="AR158" i="5"/>
  <c r="AV158" i="5"/>
  <c r="AZ158" i="5"/>
  <c r="BD158" i="5"/>
  <c r="AG158" i="5"/>
  <c r="AK158" i="5"/>
  <c r="AO158" i="5"/>
  <c r="AS158" i="5"/>
  <c r="AW158" i="5"/>
  <c r="BA158" i="5"/>
  <c r="BE158" i="5"/>
  <c r="AH158" i="5"/>
  <c r="AL158" i="5"/>
  <c r="AP158" i="5"/>
  <c r="AT158" i="5"/>
  <c r="AX158" i="5"/>
  <c r="BB158" i="5"/>
  <c r="BF158" i="5"/>
  <c r="AQ158" i="5"/>
  <c r="AU158" i="5"/>
  <c r="AI158" i="5"/>
  <c r="AY158" i="5"/>
  <c r="AM158" i="5"/>
  <c r="BC158" i="5"/>
  <c r="AI154" i="5"/>
  <c r="AM154" i="5"/>
  <c r="AQ154" i="5"/>
  <c r="AU154" i="5"/>
  <c r="AY154" i="5"/>
  <c r="BC154" i="5"/>
  <c r="AJ154" i="5"/>
  <c r="AO154" i="5"/>
  <c r="AT154" i="5"/>
  <c r="AZ154" i="5"/>
  <c r="BE154" i="5"/>
  <c r="AF154" i="5"/>
  <c r="AK154" i="5"/>
  <c r="AP154" i="5"/>
  <c r="AV154" i="5"/>
  <c r="BA154" i="5"/>
  <c r="BF154" i="5"/>
  <c r="AG154" i="5"/>
  <c r="AL154" i="5"/>
  <c r="AR154" i="5"/>
  <c r="AW154" i="5"/>
  <c r="BB154" i="5"/>
  <c r="AH154" i="5"/>
  <c r="BD154" i="5"/>
  <c r="AN154" i="5"/>
  <c r="AS154" i="5"/>
  <c r="AX154" i="5"/>
  <c r="AI150" i="5"/>
  <c r="AM150" i="5"/>
  <c r="AQ150" i="5"/>
  <c r="AU150" i="5"/>
  <c r="AY150" i="5"/>
  <c r="BC150" i="5"/>
  <c r="AF150" i="5"/>
  <c r="AK150" i="5"/>
  <c r="AP150" i="5"/>
  <c r="AV150" i="5"/>
  <c r="BA150" i="5"/>
  <c r="BF150" i="5"/>
  <c r="AG150" i="5"/>
  <c r="AL150" i="5"/>
  <c r="AR150" i="5"/>
  <c r="AW150" i="5"/>
  <c r="BB150" i="5"/>
  <c r="AH150" i="5"/>
  <c r="AN150" i="5"/>
  <c r="AS150" i="5"/>
  <c r="AX150" i="5"/>
  <c r="BD150" i="5"/>
  <c r="AJ150" i="5"/>
  <c r="BE150" i="5"/>
  <c r="AO150" i="5"/>
  <c r="AT150" i="5"/>
  <c r="AZ150" i="5"/>
  <c r="AH146" i="5"/>
  <c r="AL146" i="5"/>
  <c r="AP146" i="5"/>
  <c r="AT146" i="5"/>
  <c r="AX146" i="5"/>
  <c r="BB146" i="5"/>
  <c r="BF146" i="5"/>
  <c r="AI146" i="5"/>
  <c r="AM146" i="5"/>
  <c r="AQ146" i="5"/>
  <c r="AU146" i="5"/>
  <c r="AY146" i="5"/>
  <c r="BC146" i="5"/>
  <c r="AK146" i="5"/>
  <c r="AS146" i="5"/>
  <c r="BA146" i="5"/>
  <c r="AF146" i="5"/>
  <c r="AN146" i="5"/>
  <c r="AV146" i="5"/>
  <c r="BD146" i="5"/>
  <c r="AG146" i="5"/>
  <c r="AO146" i="5"/>
  <c r="AW146" i="5"/>
  <c r="BE146" i="5"/>
  <c r="AR146" i="5"/>
  <c r="AZ146" i="5"/>
  <c r="AJ146" i="5"/>
  <c r="AH142" i="5"/>
  <c r="AL142" i="5"/>
  <c r="AP142" i="5"/>
  <c r="AT142" i="5"/>
  <c r="AX142" i="5"/>
  <c r="BB142" i="5"/>
  <c r="BF142" i="5"/>
  <c r="AI142" i="5"/>
  <c r="AM142" i="5"/>
  <c r="AQ142" i="5"/>
  <c r="AU142" i="5"/>
  <c r="AY142" i="5"/>
  <c r="BC142" i="5"/>
  <c r="AG142" i="5"/>
  <c r="AO142" i="5"/>
  <c r="AW142" i="5"/>
  <c r="BE142" i="5"/>
  <c r="AJ142" i="5"/>
  <c r="AR142" i="5"/>
  <c r="AZ142" i="5"/>
  <c r="AK142" i="5"/>
  <c r="AS142" i="5"/>
  <c r="BA142" i="5"/>
  <c r="BD142" i="5"/>
  <c r="AF142" i="5"/>
  <c r="AN142" i="5"/>
  <c r="AV142" i="5"/>
  <c r="AH138" i="5"/>
  <c r="AL138" i="5"/>
  <c r="AP138" i="5"/>
  <c r="AT138" i="5"/>
  <c r="AX138" i="5"/>
  <c r="BB138" i="5"/>
  <c r="BF138" i="5"/>
  <c r="AI138" i="5"/>
  <c r="AM138" i="5"/>
  <c r="AQ138" i="5"/>
  <c r="AU138" i="5"/>
  <c r="AY138" i="5"/>
  <c r="BC138" i="5"/>
  <c r="AF138" i="5"/>
  <c r="AJ138" i="5"/>
  <c r="AN138" i="5"/>
  <c r="AR138" i="5"/>
  <c r="AV138" i="5"/>
  <c r="AZ138" i="5"/>
  <c r="BD138" i="5"/>
  <c r="AG138" i="5"/>
  <c r="AW138" i="5"/>
  <c r="AK138" i="5"/>
  <c r="BA138" i="5"/>
  <c r="AO138" i="5"/>
  <c r="BE138" i="5"/>
  <c r="AS138" i="5"/>
  <c r="AH134" i="5"/>
  <c r="AL134" i="5"/>
  <c r="AP134" i="5"/>
  <c r="AT134" i="5"/>
  <c r="AX134" i="5"/>
  <c r="BB134" i="5"/>
  <c r="BF134" i="5"/>
  <c r="AI134" i="5"/>
  <c r="AM134" i="5"/>
  <c r="AQ134" i="5"/>
  <c r="AU134" i="5"/>
  <c r="AY134" i="5"/>
  <c r="BC134" i="5"/>
  <c r="AF134" i="5"/>
  <c r="AJ134" i="5"/>
  <c r="AN134" i="5"/>
  <c r="AR134" i="5"/>
  <c r="AV134" i="5"/>
  <c r="AZ134" i="5"/>
  <c r="BD134" i="5"/>
  <c r="AS134" i="5"/>
  <c r="AG134" i="5"/>
  <c r="AW134" i="5"/>
  <c r="AK134" i="5"/>
  <c r="BA134" i="5"/>
  <c r="BE134" i="5"/>
  <c r="AO134" i="5"/>
  <c r="AH130" i="5"/>
  <c r="AL130" i="5"/>
  <c r="AP130" i="5"/>
  <c r="AT130" i="5"/>
  <c r="AX130" i="5"/>
  <c r="BB130" i="5"/>
  <c r="BF130" i="5"/>
  <c r="AI130" i="5"/>
  <c r="AM130" i="5"/>
  <c r="AQ130" i="5"/>
  <c r="AU130" i="5"/>
  <c r="AY130" i="5"/>
  <c r="BC130" i="5"/>
  <c r="AF130" i="5"/>
  <c r="AJ130" i="5"/>
  <c r="AN130" i="5"/>
  <c r="AR130" i="5"/>
  <c r="AV130" i="5"/>
  <c r="AZ130" i="5"/>
  <c r="BD130" i="5"/>
  <c r="AO130" i="5"/>
  <c r="BE130" i="5"/>
  <c r="AS130" i="5"/>
  <c r="AG130" i="5"/>
  <c r="AW130" i="5"/>
  <c r="AK130" i="5"/>
  <c r="BA130" i="5"/>
  <c r="AH126" i="5"/>
  <c r="AL126" i="5"/>
  <c r="AP126" i="5"/>
  <c r="AT126" i="5"/>
  <c r="AX126" i="5"/>
  <c r="BB126" i="5"/>
  <c r="BF126" i="5"/>
  <c r="AI126" i="5"/>
  <c r="AM126" i="5"/>
  <c r="AQ126" i="5"/>
  <c r="AU126" i="5"/>
  <c r="AY126" i="5"/>
  <c r="BC126" i="5"/>
  <c r="AF126" i="5"/>
  <c r="AJ126" i="5"/>
  <c r="AN126" i="5"/>
  <c r="AR126" i="5"/>
  <c r="AV126" i="5"/>
  <c r="AZ126" i="5"/>
  <c r="BD126" i="5"/>
  <c r="AK126" i="5"/>
  <c r="BA126" i="5"/>
  <c r="AO126" i="5"/>
  <c r="BE126" i="5"/>
  <c r="AS126" i="5"/>
  <c r="AG126" i="5"/>
  <c r="AW126" i="5"/>
  <c r="AH122" i="5"/>
  <c r="AL122" i="5"/>
  <c r="AP122" i="5"/>
  <c r="AT122" i="5"/>
  <c r="AX122" i="5"/>
  <c r="BB122" i="5"/>
  <c r="BF122" i="5"/>
  <c r="AI122" i="5"/>
  <c r="AM122" i="5"/>
  <c r="AQ122" i="5"/>
  <c r="AU122" i="5"/>
  <c r="AY122" i="5"/>
  <c r="BC122" i="5"/>
  <c r="AF122" i="5"/>
  <c r="AJ122" i="5"/>
  <c r="AN122" i="5"/>
  <c r="AR122" i="5"/>
  <c r="AV122" i="5"/>
  <c r="AZ122" i="5"/>
  <c r="BD122" i="5"/>
  <c r="AG122" i="5"/>
  <c r="AW122" i="5"/>
  <c r="AK122" i="5"/>
  <c r="BA122" i="5"/>
  <c r="AO122" i="5"/>
  <c r="BE122" i="5"/>
  <c r="AS122" i="5"/>
  <c r="AH118" i="5"/>
  <c r="AL118" i="5"/>
  <c r="AP118" i="5"/>
  <c r="AT118" i="5"/>
  <c r="AX118" i="5"/>
  <c r="BB118" i="5"/>
  <c r="BF118" i="5"/>
  <c r="AI118" i="5"/>
  <c r="AM118" i="5"/>
  <c r="AQ118" i="5"/>
  <c r="AU118" i="5"/>
  <c r="AY118" i="5"/>
  <c r="BC118" i="5"/>
  <c r="AF118" i="5"/>
  <c r="AJ118" i="5"/>
  <c r="AN118" i="5"/>
  <c r="AR118" i="5"/>
  <c r="AV118" i="5"/>
  <c r="AZ118" i="5"/>
  <c r="BD118" i="5"/>
  <c r="AS118" i="5"/>
  <c r="AG118" i="5"/>
  <c r="AW118" i="5"/>
  <c r="AK118" i="5"/>
  <c r="BA118" i="5"/>
  <c r="AO118" i="5"/>
  <c r="BE118" i="5"/>
  <c r="AH114" i="5"/>
  <c r="AL114" i="5"/>
  <c r="AP114" i="5"/>
  <c r="AT114" i="5"/>
  <c r="AX114" i="5"/>
  <c r="BB114" i="5"/>
  <c r="BF114" i="5"/>
  <c r="AI114" i="5"/>
  <c r="AM114" i="5"/>
  <c r="AQ114" i="5"/>
  <c r="AU114" i="5"/>
  <c r="AY114" i="5"/>
  <c r="BC114" i="5"/>
  <c r="AF114" i="5"/>
  <c r="AJ114" i="5"/>
  <c r="AN114" i="5"/>
  <c r="AR114" i="5"/>
  <c r="AV114" i="5"/>
  <c r="AZ114" i="5"/>
  <c r="BD114" i="5"/>
  <c r="AO114" i="5"/>
  <c r="BE114" i="5"/>
  <c r="AS114" i="5"/>
  <c r="AG114" i="5"/>
  <c r="AW114" i="5"/>
  <c r="AK114" i="5"/>
  <c r="BA114" i="5"/>
  <c r="AH110" i="5"/>
  <c r="AL110" i="5"/>
  <c r="AP110" i="5"/>
  <c r="AT110" i="5"/>
  <c r="AX110" i="5"/>
  <c r="BB110" i="5"/>
  <c r="BF110" i="5"/>
  <c r="AI110" i="5"/>
  <c r="AM110" i="5"/>
  <c r="AQ110" i="5"/>
  <c r="AU110" i="5"/>
  <c r="AY110" i="5"/>
  <c r="BC110" i="5"/>
  <c r="AF110" i="5"/>
  <c r="AJ110" i="5"/>
  <c r="AN110" i="5"/>
  <c r="AR110" i="5"/>
  <c r="AV110" i="5"/>
  <c r="AZ110" i="5"/>
  <c r="BD110" i="5"/>
  <c r="AK110" i="5"/>
  <c r="BA110" i="5"/>
  <c r="AO110" i="5"/>
  <c r="BE110" i="5"/>
  <c r="AS110" i="5"/>
  <c r="AG110" i="5"/>
  <c r="AW110" i="5"/>
  <c r="AH106" i="5"/>
  <c r="AL106" i="5"/>
  <c r="AP106" i="5"/>
  <c r="AT106" i="5"/>
  <c r="AX106" i="5"/>
  <c r="BB106" i="5"/>
  <c r="BF106" i="5"/>
  <c r="AI106" i="5"/>
  <c r="AM106" i="5"/>
  <c r="AQ106" i="5"/>
  <c r="AU106" i="5"/>
  <c r="AY106" i="5"/>
  <c r="BC106" i="5"/>
  <c r="AF106" i="5"/>
  <c r="AJ106" i="5"/>
  <c r="AN106" i="5"/>
  <c r="AR106" i="5"/>
  <c r="AV106" i="5"/>
  <c r="AZ106" i="5"/>
  <c r="BD106" i="5"/>
  <c r="AG106" i="5"/>
  <c r="AW106" i="5"/>
  <c r="AK106" i="5"/>
  <c r="BA106" i="5"/>
  <c r="AO106" i="5"/>
  <c r="BE106" i="5"/>
  <c r="AS106" i="5"/>
  <c r="AH102" i="5"/>
  <c r="AL102" i="5"/>
  <c r="AP102" i="5"/>
  <c r="AT102" i="5"/>
  <c r="AX102" i="5"/>
  <c r="BB102" i="5"/>
  <c r="BF102" i="5"/>
  <c r="AI102" i="5"/>
  <c r="AM102" i="5"/>
  <c r="AQ102" i="5"/>
  <c r="AU102" i="5"/>
  <c r="AY102" i="5"/>
  <c r="BC102" i="5"/>
  <c r="AF102" i="5"/>
  <c r="AJ102" i="5"/>
  <c r="AN102" i="5"/>
  <c r="AR102" i="5"/>
  <c r="AV102" i="5"/>
  <c r="AZ102" i="5"/>
  <c r="BD102" i="5"/>
  <c r="AS102" i="5"/>
  <c r="AG102" i="5"/>
  <c r="AW102" i="5"/>
  <c r="AK102" i="5"/>
  <c r="BA102" i="5"/>
  <c r="AO102" i="5"/>
  <c r="BE102" i="5"/>
  <c r="AH98" i="5"/>
  <c r="AL98" i="5"/>
  <c r="AP98" i="5"/>
  <c r="AT98" i="5"/>
  <c r="AX98" i="5"/>
  <c r="BB98" i="5"/>
  <c r="BF98" i="5"/>
  <c r="AI98" i="5"/>
  <c r="AM98" i="5"/>
  <c r="AQ98" i="5"/>
  <c r="AU98" i="5"/>
  <c r="AY98" i="5"/>
  <c r="BC98" i="5"/>
  <c r="AF98" i="5"/>
  <c r="AJ98" i="5"/>
  <c r="AN98" i="5"/>
  <c r="AR98" i="5"/>
  <c r="AV98" i="5"/>
  <c r="AZ98" i="5"/>
  <c r="BD98" i="5"/>
  <c r="AO98" i="5"/>
  <c r="BE98" i="5"/>
  <c r="AS98" i="5"/>
  <c r="AG98" i="5"/>
  <c r="AW98" i="5"/>
  <c r="AK98" i="5"/>
  <c r="BA98" i="5"/>
  <c r="AH94" i="5"/>
  <c r="AL94" i="5"/>
  <c r="AP94" i="5"/>
  <c r="AT94" i="5"/>
  <c r="AX94" i="5"/>
  <c r="BB94" i="5"/>
  <c r="BF94" i="5"/>
  <c r="AI94" i="5"/>
  <c r="AM94" i="5"/>
  <c r="AQ94" i="5"/>
  <c r="AU94" i="5"/>
  <c r="AY94" i="5"/>
  <c r="BC94" i="5"/>
  <c r="AF94" i="5"/>
  <c r="AJ94" i="5"/>
  <c r="AN94" i="5"/>
  <c r="AR94" i="5"/>
  <c r="AV94" i="5"/>
  <c r="AZ94" i="5"/>
  <c r="BD94" i="5"/>
  <c r="AK94" i="5"/>
  <c r="BA94" i="5"/>
  <c r="AO94" i="5"/>
  <c r="BE94" i="5"/>
  <c r="AS94" i="5"/>
  <c r="AW94" i="5"/>
  <c r="AG94" i="5"/>
  <c r="AH90" i="5"/>
  <c r="AL90" i="5"/>
  <c r="AP90" i="5"/>
  <c r="AT90" i="5"/>
  <c r="AX90" i="5"/>
  <c r="BB90" i="5"/>
  <c r="BF90" i="5"/>
  <c r="AI90" i="5"/>
  <c r="AM90" i="5"/>
  <c r="AQ90" i="5"/>
  <c r="AU90" i="5"/>
  <c r="AY90" i="5"/>
  <c r="BC90" i="5"/>
  <c r="AF90" i="5"/>
  <c r="AJ90" i="5"/>
  <c r="AN90" i="5"/>
  <c r="AR90" i="5"/>
  <c r="AV90" i="5"/>
  <c r="AZ90" i="5"/>
  <c r="BD90" i="5"/>
  <c r="AG90" i="5"/>
  <c r="AW90" i="5"/>
  <c r="AK90" i="5"/>
  <c r="BA90" i="5"/>
  <c r="AO90" i="5"/>
  <c r="BE90" i="5"/>
  <c r="AS90" i="5"/>
  <c r="AH86" i="5"/>
  <c r="AL86" i="5"/>
  <c r="AP86" i="5"/>
  <c r="AT86" i="5"/>
  <c r="AX86" i="5"/>
  <c r="BB86" i="5"/>
  <c r="BF86" i="5"/>
  <c r="AI86" i="5"/>
  <c r="AM86" i="5"/>
  <c r="AQ86" i="5"/>
  <c r="AU86" i="5"/>
  <c r="AY86" i="5"/>
  <c r="BC86" i="5"/>
  <c r="AF86" i="5"/>
  <c r="AJ86" i="5"/>
  <c r="AN86" i="5"/>
  <c r="AR86" i="5"/>
  <c r="AV86" i="5"/>
  <c r="AZ86" i="5"/>
  <c r="BD86" i="5"/>
  <c r="AS86" i="5"/>
  <c r="AG86" i="5"/>
  <c r="AW86" i="5"/>
  <c r="AK86" i="5"/>
  <c r="BA86" i="5"/>
  <c r="AO86" i="5"/>
  <c r="BE86" i="5"/>
  <c r="AH82" i="5"/>
  <c r="AL82" i="5"/>
  <c r="AP82" i="5"/>
  <c r="AT82" i="5"/>
  <c r="AX82" i="5"/>
  <c r="BB82" i="5"/>
  <c r="BF82" i="5"/>
  <c r="AI82" i="5"/>
  <c r="AM82" i="5"/>
  <c r="AQ82" i="5"/>
  <c r="AU82" i="5"/>
  <c r="AY82" i="5"/>
  <c r="BC82" i="5"/>
  <c r="AF82" i="5"/>
  <c r="AJ82" i="5"/>
  <c r="AN82" i="5"/>
  <c r="AR82" i="5"/>
  <c r="AV82" i="5"/>
  <c r="AZ82" i="5"/>
  <c r="BD82" i="5"/>
  <c r="AO82" i="5"/>
  <c r="BE82" i="5"/>
  <c r="AS82" i="5"/>
  <c r="AG82" i="5"/>
  <c r="AW82" i="5"/>
  <c r="BA82" i="5"/>
  <c r="AK82" i="5"/>
  <c r="AH78" i="5"/>
  <c r="AL78" i="5"/>
  <c r="AP78" i="5"/>
  <c r="AT78" i="5"/>
  <c r="AX78" i="5"/>
  <c r="BB78" i="5"/>
  <c r="BF78" i="5"/>
  <c r="AI78" i="5"/>
  <c r="AM78" i="5"/>
  <c r="AQ78" i="5"/>
  <c r="AU78" i="5"/>
  <c r="AY78" i="5"/>
  <c r="BC78" i="5"/>
  <c r="AF78" i="5"/>
  <c r="AJ78" i="5"/>
  <c r="AN78" i="5"/>
  <c r="AR78" i="5"/>
  <c r="AV78" i="5"/>
  <c r="AZ78" i="5"/>
  <c r="BD78" i="5"/>
  <c r="AK78" i="5"/>
  <c r="BA78" i="5"/>
  <c r="AO78" i="5"/>
  <c r="BE78" i="5"/>
  <c r="AS78" i="5"/>
  <c r="AG78" i="5"/>
  <c r="AW78" i="5"/>
  <c r="AF74" i="5"/>
  <c r="AJ74" i="5"/>
  <c r="AN74" i="5"/>
  <c r="AR74" i="5"/>
  <c r="AV74" i="5"/>
  <c r="AZ74" i="5"/>
  <c r="BD74" i="5"/>
  <c r="AH74" i="5"/>
  <c r="AL74" i="5"/>
  <c r="AP74" i="5"/>
  <c r="AT74" i="5"/>
  <c r="AX74" i="5"/>
  <c r="BB74" i="5"/>
  <c r="BF74" i="5"/>
  <c r="AG74" i="5"/>
  <c r="AO74" i="5"/>
  <c r="AW74" i="5"/>
  <c r="BE74" i="5"/>
  <c r="AI74" i="5"/>
  <c r="AQ74" i="5"/>
  <c r="AY74" i="5"/>
  <c r="AK74" i="5"/>
  <c r="AS74" i="5"/>
  <c r="BA74" i="5"/>
  <c r="AM74" i="5"/>
  <c r="AU74" i="5"/>
  <c r="BC74" i="5"/>
  <c r="AF70" i="5"/>
  <c r="AJ70" i="5"/>
  <c r="AN70" i="5"/>
  <c r="AR70" i="5"/>
  <c r="AV70" i="5"/>
  <c r="AZ70" i="5"/>
  <c r="BD70" i="5"/>
  <c r="AH70" i="5"/>
  <c r="AL70" i="5"/>
  <c r="AP70" i="5"/>
  <c r="AT70" i="5"/>
  <c r="AX70" i="5"/>
  <c r="BB70" i="5"/>
  <c r="BF70" i="5"/>
  <c r="AK70" i="5"/>
  <c r="AS70" i="5"/>
  <c r="BA70" i="5"/>
  <c r="AM70" i="5"/>
  <c r="AU70" i="5"/>
  <c r="BC70" i="5"/>
  <c r="AG70" i="5"/>
  <c r="AO70" i="5"/>
  <c r="AW70" i="5"/>
  <c r="BE70" i="5"/>
  <c r="AY70" i="5"/>
  <c r="AI70" i="5"/>
  <c r="AQ70" i="5"/>
  <c r="AF66" i="5"/>
  <c r="AJ66" i="5"/>
  <c r="AN66" i="5"/>
  <c r="AR66" i="5"/>
  <c r="AV66" i="5"/>
  <c r="AZ66" i="5"/>
  <c r="BD66" i="5"/>
  <c r="AH66" i="5"/>
  <c r="AL66" i="5"/>
  <c r="AP66" i="5"/>
  <c r="AT66" i="5"/>
  <c r="AX66" i="5"/>
  <c r="BB66" i="5"/>
  <c r="BF66" i="5"/>
  <c r="AG66" i="5"/>
  <c r="AO66" i="5"/>
  <c r="AW66" i="5"/>
  <c r="BE66" i="5"/>
  <c r="AI66" i="5"/>
  <c r="AQ66" i="5"/>
  <c r="AY66" i="5"/>
  <c r="AK66" i="5"/>
  <c r="AS66" i="5"/>
  <c r="BA66" i="5"/>
  <c r="AM66" i="5"/>
  <c r="AU66" i="5"/>
  <c r="BC66" i="5"/>
  <c r="AF62" i="5"/>
  <c r="AJ62" i="5"/>
  <c r="AN62" i="5"/>
  <c r="AR62" i="5"/>
  <c r="AV62" i="5"/>
  <c r="AZ62" i="5"/>
  <c r="BD62" i="5"/>
  <c r="AH62" i="5"/>
  <c r="AL62" i="5"/>
  <c r="AP62" i="5"/>
  <c r="AT62" i="5"/>
  <c r="AX62" i="5"/>
  <c r="BB62" i="5"/>
  <c r="BF62" i="5"/>
  <c r="AK62" i="5"/>
  <c r="AS62" i="5"/>
  <c r="BA62" i="5"/>
  <c r="AM62" i="5"/>
  <c r="AU62" i="5"/>
  <c r="BC62" i="5"/>
  <c r="AG62" i="5"/>
  <c r="AO62" i="5"/>
  <c r="AW62" i="5"/>
  <c r="BE62" i="5"/>
  <c r="AQ62" i="5"/>
  <c r="AY62" i="5"/>
  <c r="AI62" i="5"/>
  <c r="AF58" i="5"/>
  <c r="AJ58" i="5"/>
  <c r="AN58" i="5"/>
  <c r="AR58" i="5"/>
  <c r="AV58" i="5"/>
  <c r="AZ58" i="5"/>
  <c r="BD58" i="5"/>
  <c r="AH58" i="5"/>
  <c r="AL58" i="5"/>
  <c r="AP58" i="5"/>
  <c r="AT58" i="5"/>
  <c r="AX58" i="5"/>
  <c r="BB58" i="5"/>
  <c r="BF58" i="5"/>
  <c r="AG58" i="5"/>
  <c r="AO58" i="5"/>
  <c r="AW58" i="5"/>
  <c r="BE58" i="5"/>
  <c r="AI58" i="5"/>
  <c r="AQ58" i="5"/>
  <c r="AY58" i="5"/>
  <c r="AK58" i="5"/>
  <c r="AS58" i="5"/>
  <c r="BA58" i="5"/>
  <c r="BC58" i="5"/>
  <c r="AM58" i="5"/>
  <c r="AU58" i="5"/>
  <c r="AF54" i="5"/>
  <c r="AJ54" i="5"/>
  <c r="AN54" i="5"/>
  <c r="AR54" i="5"/>
  <c r="AV54" i="5"/>
  <c r="AZ54" i="5"/>
  <c r="BD54" i="5"/>
  <c r="AG54" i="5"/>
  <c r="AL54" i="5"/>
  <c r="AQ54" i="5"/>
  <c r="AW54" i="5"/>
  <c r="BB54" i="5"/>
  <c r="AI54" i="5"/>
  <c r="AO54" i="5"/>
  <c r="AT54" i="5"/>
  <c r="AY54" i="5"/>
  <c r="BE54" i="5"/>
  <c r="AH54" i="5"/>
  <c r="AS54" i="5"/>
  <c r="BC54" i="5"/>
  <c r="AK54" i="5"/>
  <c r="AU54" i="5"/>
  <c r="BF54" i="5"/>
  <c r="AM54" i="5"/>
  <c r="AX54" i="5"/>
  <c r="BA54" i="5"/>
  <c r="AP54" i="5"/>
  <c r="AF50" i="5"/>
  <c r="AJ50" i="5"/>
  <c r="AN50" i="5"/>
  <c r="AR50" i="5"/>
  <c r="AV50" i="5"/>
  <c r="AZ50" i="5"/>
  <c r="BD50" i="5"/>
  <c r="AH50" i="5"/>
  <c r="AM50" i="5"/>
  <c r="AS50" i="5"/>
  <c r="AX50" i="5"/>
  <c r="BC50" i="5"/>
  <c r="AK50" i="5"/>
  <c r="AP50" i="5"/>
  <c r="AU50" i="5"/>
  <c r="BA50" i="5"/>
  <c r="BF50" i="5"/>
  <c r="AI50" i="5"/>
  <c r="AT50" i="5"/>
  <c r="BE50" i="5"/>
  <c r="AL50" i="5"/>
  <c r="AW50" i="5"/>
  <c r="AO50" i="5"/>
  <c r="AY50" i="5"/>
  <c r="AG50" i="5"/>
  <c r="AQ50" i="5"/>
  <c r="BB50" i="5"/>
  <c r="AF46" i="5"/>
  <c r="AJ46" i="5"/>
  <c r="AN46" i="5"/>
  <c r="AR46" i="5"/>
  <c r="AV46" i="5"/>
  <c r="AZ46" i="5"/>
  <c r="BD46" i="5"/>
  <c r="AI46" i="5"/>
  <c r="AO46" i="5"/>
  <c r="AT46" i="5"/>
  <c r="AY46" i="5"/>
  <c r="BE46" i="5"/>
  <c r="AG46" i="5"/>
  <c r="AL46" i="5"/>
  <c r="AQ46" i="5"/>
  <c r="AW46" i="5"/>
  <c r="BB46" i="5"/>
  <c r="AK46" i="5"/>
  <c r="AU46" i="5"/>
  <c r="BF46" i="5"/>
  <c r="AM46" i="5"/>
  <c r="AX46" i="5"/>
  <c r="AP46" i="5"/>
  <c r="BA46" i="5"/>
  <c r="BC46" i="5"/>
  <c r="AH46" i="5"/>
  <c r="AS46" i="5"/>
  <c r="AF42" i="5"/>
  <c r="AJ42" i="5"/>
  <c r="AN42" i="5"/>
  <c r="AR42" i="5"/>
  <c r="AV42" i="5"/>
  <c r="AZ42" i="5"/>
  <c r="BD42" i="5"/>
  <c r="AK42" i="5"/>
  <c r="AP42" i="5"/>
  <c r="AU42" i="5"/>
  <c r="BA42" i="5"/>
  <c r="BF42" i="5"/>
  <c r="AH42" i="5"/>
  <c r="AM42" i="5"/>
  <c r="AS42" i="5"/>
  <c r="AX42" i="5"/>
  <c r="BC42" i="5"/>
  <c r="AL42" i="5"/>
  <c r="AW42" i="5"/>
  <c r="AO42" i="5"/>
  <c r="AY42" i="5"/>
  <c r="AG42" i="5"/>
  <c r="AQ42" i="5"/>
  <c r="BB42" i="5"/>
  <c r="AI42" i="5"/>
  <c r="AT42" i="5"/>
  <c r="BE42" i="5"/>
  <c r="AH38" i="5"/>
  <c r="AL38" i="5"/>
  <c r="AP38" i="5"/>
  <c r="AT38" i="5"/>
  <c r="AX38" i="5"/>
  <c r="BB38" i="5"/>
  <c r="BF38" i="5"/>
  <c r="AF38" i="5"/>
  <c r="AK38" i="5"/>
  <c r="AQ38" i="5"/>
  <c r="AV38" i="5"/>
  <c r="BA38" i="5"/>
  <c r="AJ38" i="5"/>
  <c r="AR38" i="5"/>
  <c r="AY38" i="5"/>
  <c r="BE38" i="5"/>
  <c r="AG38" i="5"/>
  <c r="AN38" i="5"/>
  <c r="AU38" i="5"/>
  <c r="BC38" i="5"/>
  <c r="AS38" i="5"/>
  <c r="AI38" i="5"/>
  <c r="AW38" i="5"/>
  <c r="AM38" i="5"/>
  <c r="AZ38" i="5"/>
  <c r="BD38" i="5"/>
  <c r="AO38" i="5"/>
  <c r="AH34" i="5"/>
  <c r="AL34" i="5"/>
  <c r="AP34" i="5"/>
  <c r="AT34" i="5"/>
  <c r="AX34" i="5"/>
  <c r="BB34" i="5"/>
  <c r="BF34" i="5"/>
  <c r="AG34" i="5"/>
  <c r="AM34" i="5"/>
  <c r="AR34" i="5"/>
  <c r="AW34" i="5"/>
  <c r="BC34" i="5"/>
  <c r="AK34" i="5"/>
  <c r="AS34" i="5"/>
  <c r="AZ34" i="5"/>
  <c r="AF34" i="5"/>
  <c r="AN34" i="5"/>
  <c r="AU34" i="5"/>
  <c r="BA34" i="5"/>
  <c r="AI34" i="5"/>
  <c r="AO34" i="5"/>
  <c r="AV34" i="5"/>
  <c r="BD34" i="5"/>
  <c r="AQ34" i="5"/>
  <c r="AY34" i="5"/>
  <c r="BE34" i="5"/>
  <c r="AJ34" i="5"/>
  <c r="AH30" i="5"/>
  <c r="AL30" i="5"/>
  <c r="AP30" i="5"/>
  <c r="AT30" i="5"/>
  <c r="AX30" i="5"/>
  <c r="BB30" i="5"/>
  <c r="BF30" i="5"/>
  <c r="AI30" i="5"/>
  <c r="AN30" i="5"/>
  <c r="AS30" i="5"/>
  <c r="AY30" i="5"/>
  <c r="BD30" i="5"/>
  <c r="AJ30" i="5"/>
  <c r="AO30" i="5"/>
  <c r="AU30" i="5"/>
  <c r="AG30" i="5"/>
  <c r="AR30" i="5"/>
  <c r="BA30" i="5"/>
  <c r="AK30" i="5"/>
  <c r="AV30" i="5"/>
  <c r="BC30" i="5"/>
  <c r="AM30" i="5"/>
  <c r="AW30" i="5"/>
  <c r="BE30" i="5"/>
  <c r="AF30" i="5"/>
  <c r="AQ30" i="5"/>
  <c r="AZ30" i="5"/>
  <c r="AH26" i="5"/>
  <c r="AL26" i="5"/>
  <c r="AP26" i="5"/>
  <c r="AT26" i="5"/>
  <c r="AX26" i="5"/>
  <c r="BB26" i="5"/>
  <c r="BF26" i="5"/>
  <c r="AJ26" i="5"/>
  <c r="AO26" i="5"/>
  <c r="AU26" i="5"/>
  <c r="AZ26" i="5"/>
  <c r="BE26" i="5"/>
  <c r="AF26" i="5"/>
  <c r="AK26" i="5"/>
  <c r="AQ26" i="5"/>
  <c r="AV26" i="5"/>
  <c r="BA26" i="5"/>
  <c r="AI26" i="5"/>
  <c r="AS26" i="5"/>
  <c r="BD26" i="5"/>
  <c r="AM26" i="5"/>
  <c r="AW26" i="5"/>
  <c r="AN26" i="5"/>
  <c r="AY26" i="5"/>
  <c r="BC26" i="5"/>
  <c r="AG26" i="5"/>
  <c r="AR26" i="5"/>
  <c r="AH22" i="5"/>
  <c r="AL22" i="5"/>
  <c r="AP22" i="5"/>
  <c r="AT22" i="5"/>
  <c r="AX22" i="5"/>
  <c r="BB22" i="5"/>
  <c r="BF22" i="5"/>
  <c r="AF22" i="5"/>
  <c r="AK22" i="5"/>
  <c r="AQ22" i="5"/>
  <c r="AV22" i="5"/>
  <c r="BA22" i="5"/>
  <c r="AG22" i="5"/>
  <c r="AM22" i="5"/>
  <c r="AR22" i="5"/>
  <c r="AW22" i="5"/>
  <c r="BC22" i="5"/>
  <c r="AJ22" i="5"/>
  <c r="AU22" i="5"/>
  <c r="BE22" i="5"/>
  <c r="AN22" i="5"/>
  <c r="AY22" i="5"/>
  <c r="AO22" i="5"/>
  <c r="AZ22" i="5"/>
  <c r="AI22" i="5"/>
  <c r="AS22" i="5"/>
  <c r="BD22" i="5"/>
  <c r="AH18" i="5"/>
  <c r="AL18" i="5"/>
  <c r="AP18" i="5"/>
  <c r="AT18" i="5"/>
  <c r="AX18" i="5"/>
  <c r="BB18" i="5"/>
  <c r="BF18" i="5"/>
  <c r="AG18" i="5"/>
  <c r="AM18" i="5"/>
  <c r="AR18" i="5"/>
  <c r="AW18" i="5"/>
  <c r="BC18" i="5"/>
  <c r="AI18" i="5"/>
  <c r="AN18" i="5"/>
  <c r="AS18" i="5"/>
  <c r="AY18" i="5"/>
  <c r="BD18" i="5"/>
  <c r="AK18" i="5"/>
  <c r="AV18" i="5"/>
  <c r="AO18" i="5"/>
  <c r="AZ18" i="5"/>
  <c r="AF18" i="5"/>
  <c r="AQ18" i="5"/>
  <c r="BA18" i="5"/>
  <c r="BE18" i="5"/>
  <c r="AJ18" i="5"/>
  <c r="AU18" i="5"/>
  <c r="AI14" i="5"/>
  <c r="AM14" i="5"/>
  <c r="AQ14" i="5"/>
  <c r="AU14" i="5"/>
  <c r="AY14" i="5"/>
  <c r="BC14" i="5"/>
  <c r="AG14" i="5"/>
  <c r="AL14" i="5"/>
  <c r="AR14" i="5"/>
  <c r="AW14" i="5"/>
  <c r="BB14" i="5"/>
  <c r="AJ14" i="5"/>
  <c r="AP14" i="5"/>
  <c r="AX14" i="5"/>
  <c r="BE14" i="5"/>
  <c r="AK14" i="5"/>
  <c r="AS14" i="5"/>
  <c r="AZ14" i="5"/>
  <c r="BF14" i="5"/>
  <c r="AO14" i="5"/>
  <c r="BD14" i="5"/>
  <c r="AF14" i="5"/>
  <c r="AT14" i="5"/>
  <c r="AH14" i="5"/>
  <c r="AV14" i="5"/>
  <c r="AN14" i="5"/>
  <c r="BA14" i="5"/>
  <c r="AI10" i="5"/>
  <c r="AM10" i="5"/>
  <c r="AQ10" i="5"/>
  <c r="AU10" i="5"/>
  <c r="AY10" i="5"/>
  <c r="BC10" i="5"/>
  <c r="AG10" i="5"/>
  <c r="AL10" i="5"/>
  <c r="AR10" i="5"/>
  <c r="AW10" i="5"/>
  <c r="BB10" i="5"/>
  <c r="AH10" i="5"/>
  <c r="AN10" i="5"/>
  <c r="AS10" i="5"/>
  <c r="AX10" i="5"/>
  <c r="BD10" i="5"/>
  <c r="AF10" i="5"/>
  <c r="AP10" i="5"/>
  <c r="BA10" i="5"/>
  <c r="AJ10" i="5"/>
  <c r="AT10" i="5"/>
  <c r="BE10" i="5"/>
  <c r="AZ10" i="5"/>
  <c r="AK10" i="5"/>
  <c r="BF10" i="5"/>
  <c r="AO10" i="5"/>
  <c r="AV10" i="5"/>
  <c r="AI6" i="5"/>
  <c r="AM6" i="5"/>
  <c r="AQ6" i="5"/>
  <c r="AU6" i="5"/>
  <c r="AY6" i="5"/>
  <c r="BC6" i="5"/>
  <c r="AH6" i="5"/>
  <c r="AN6" i="5"/>
  <c r="AS6" i="5"/>
  <c r="AX6" i="5"/>
  <c r="BD6" i="5"/>
  <c r="AJ6" i="5"/>
  <c r="AO6" i="5"/>
  <c r="AT6" i="5"/>
  <c r="AZ6" i="5"/>
  <c r="BE6" i="5"/>
  <c r="AG6" i="5"/>
  <c r="AR6" i="5"/>
  <c r="BB6" i="5"/>
  <c r="AK6" i="5"/>
  <c r="AV6" i="5"/>
  <c r="BF6" i="5"/>
  <c r="AF6" i="5"/>
  <c r="BA6" i="5"/>
  <c r="AL6" i="5"/>
  <c r="AP6" i="5"/>
  <c r="AW6" i="5"/>
  <c r="AI2" i="5"/>
  <c r="AM2" i="5"/>
  <c r="AQ2" i="5"/>
  <c r="AU2" i="5"/>
  <c r="AY2" i="5"/>
  <c r="BC2" i="5"/>
  <c r="BF848" i="5"/>
  <c r="BB848" i="5"/>
  <c r="AX848" i="5"/>
  <c r="AT848" i="5"/>
  <c r="AP848" i="5"/>
  <c r="AL848" i="5"/>
  <c r="AH848" i="5"/>
  <c r="BE847" i="5"/>
  <c r="BA847" i="5"/>
  <c r="AW847" i="5"/>
  <c r="AS847" i="5"/>
  <c r="AO847" i="5"/>
  <c r="AK847" i="5"/>
  <c r="AG847" i="5"/>
  <c r="BD846" i="5"/>
  <c r="AZ846" i="5"/>
  <c r="AV846" i="5"/>
  <c r="AR846" i="5"/>
  <c r="AN846" i="5"/>
  <c r="AJ846" i="5"/>
  <c r="AF846" i="5"/>
  <c r="BC845" i="5"/>
  <c r="AY845" i="5"/>
  <c r="AU845" i="5"/>
  <c r="AQ845" i="5"/>
  <c r="AM845" i="5"/>
  <c r="AI845" i="5"/>
  <c r="BF844" i="5"/>
  <c r="BB844" i="5"/>
  <c r="AX844" i="5"/>
  <c r="AT844" i="5"/>
  <c r="AP844" i="5"/>
  <c r="AL844" i="5"/>
  <c r="AH844" i="5"/>
  <c r="BE843" i="5"/>
  <c r="BA843" i="5"/>
  <c r="AW843" i="5"/>
  <c r="AS843" i="5"/>
  <c r="AO843" i="5"/>
  <c r="AK843" i="5"/>
  <c r="AG843" i="5"/>
  <c r="BD842" i="5"/>
  <c r="AZ842" i="5"/>
  <c r="AV842" i="5"/>
  <c r="AR842" i="5"/>
  <c r="AN842" i="5"/>
  <c r="AJ842" i="5"/>
  <c r="AF842" i="5"/>
  <c r="BC841" i="5"/>
  <c r="AY841" i="5"/>
  <c r="AU841" i="5"/>
  <c r="AQ841" i="5"/>
  <c r="AM841" i="5"/>
  <c r="AI841" i="5"/>
  <c r="BF840" i="5"/>
  <c r="BB840" i="5"/>
  <c r="AX840" i="5"/>
  <c r="AT840" i="5"/>
  <c r="AP840" i="5"/>
  <c r="AL840" i="5"/>
  <c r="AH840" i="5"/>
  <c r="BE839" i="5"/>
  <c r="BA839" i="5"/>
  <c r="AW839" i="5"/>
  <c r="AS839" i="5"/>
  <c r="AO839" i="5"/>
  <c r="AK839" i="5"/>
  <c r="AG839" i="5"/>
  <c r="BD838" i="5"/>
  <c r="AZ838" i="5"/>
  <c r="AV838" i="5"/>
  <c r="AR838" i="5"/>
  <c r="AN838" i="5"/>
  <c r="AJ838" i="5"/>
  <c r="AF838" i="5"/>
  <c r="BC837" i="5"/>
  <c r="AY837" i="5"/>
  <c r="AU837" i="5"/>
  <c r="AQ837" i="5"/>
  <c r="AM837" i="5"/>
  <c r="AI837" i="5"/>
  <c r="BF836" i="5"/>
  <c r="BB836" i="5"/>
  <c r="AX836" i="5"/>
  <c r="AT836" i="5"/>
  <c r="AP836" i="5"/>
  <c r="AL836" i="5"/>
  <c r="AH836" i="5"/>
  <c r="BE835" i="5"/>
  <c r="BA835" i="5"/>
  <c r="AW835" i="5"/>
  <c r="AS835" i="5"/>
  <c r="AO835" i="5"/>
  <c r="AK835" i="5"/>
  <c r="AG835" i="5"/>
  <c r="BD834" i="5"/>
  <c r="AZ834" i="5"/>
  <c r="AV834" i="5"/>
  <c r="AR834" i="5"/>
  <c r="AN834" i="5"/>
  <c r="AJ834" i="5"/>
  <c r="AF834" i="5"/>
  <c r="BC833" i="5"/>
  <c r="AY833" i="5"/>
  <c r="AU833" i="5"/>
  <c r="AQ833" i="5"/>
  <c r="AM833" i="5"/>
  <c r="AI833" i="5"/>
  <c r="BF832" i="5"/>
  <c r="BB832" i="5"/>
  <c r="AX832" i="5"/>
  <c r="AT832" i="5"/>
  <c r="AP832" i="5"/>
  <c r="AL832" i="5"/>
  <c r="AH832" i="5"/>
  <c r="BE831" i="5"/>
  <c r="BA831" i="5"/>
  <c r="AW831" i="5"/>
  <c r="AS831" i="5"/>
  <c r="AO831" i="5"/>
  <c r="AK831" i="5"/>
  <c r="AG831" i="5"/>
  <c r="BD830" i="5"/>
  <c r="AZ830" i="5"/>
  <c r="AV830" i="5"/>
  <c r="AR830" i="5"/>
  <c r="AN830" i="5"/>
  <c r="AJ830" i="5"/>
  <c r="AF830" i="5"/>
  <c r="BC829" i="5"/>
  <c r="AY829" i="5"/>
  <c r="AU829" i="5"/>
  <c r="AQ829" i="5"/>
  <c r="AM829" i="5"/>
  <c r="AI829" i="5"/>
  <c r="BF828" i="5"/>
  <c r="BB828" i="5"/>
  <c r="AX828" i="5"/>
  <c r="AT828" i="5"/>
  <c r="AP828" i="5"/>
  <c r="AL828" i="5"/>
  <c r="AH828" i="5"/>
  <c r="BE827" i="5"/>
  <c r="BA827" i="5"/>
  <c r="AW827" i="5"/>
  <c r="AS827" i="5"/>
  <c r="AO827" i="5"/>
  <c r="AK827" i="5"/>
  <c r="AG827" i="5"/>
  <c r="BD826" i="5"/>
  <c r="AZ826" i="5"/>
  <c r="AV826" i="5"/>
  <c r="AR826" i="5"/>
  <c r="AN826" i="5"/>
  <c r="AJ826" i="5"/>
  <c r="AF826" i="5"/>
  <c r="BC825" i="5"/>
  <c r="AY825" i="5"/>
  <c r="AU825" i="5"/>
  <c r="AQ825" i="5"/>
  <c r="AM825" i="5"/>
  <c r="AI825" i="5"/>
  <c r="BF824" i="5"/>
  <c r="BB824" i="5"/>
  <c r="AX824" i="5"/>
  <c r="AT824" i="5"/>
  <c r="AP824" i="5"/>
  <c r="AL824" i="5"/>
  <c r="AH824" i="5"/>
  <c r="BE823" i="5"/>
  <c r="BA823" i="5"/>
  <c r="AW823" i="5"/>
  <c r="AS823" i="5"/>
  <c r="AO823" i="5"/>
  <c r="AK823" i="5"/>
  <c r="AG823" i="5"/>
  <c r="BD822" i="5"/>
  <c r="AZ822" i="5"/>
  <c r="AV822" i="5"/>
  <c r="AR822" i="5"/>
  <c r="AN822" i="5"/>
  <c r="AJ822" i="5"/>
  <c r="AF822" i="5"/>
  <c r="BC821" i="5"/>
  <c r="AY821" i="5"/>
  <c r="AU821" i="5"/>
  <c r="AQ821" i="5"/>
  <c r="AM821" i="5"/>
  <c r="AI821" i="5"/>
  <c r="BF820" i="5"/>
  <c r="BB820" i="5"/>
  <c r="AX820" i="5"/>
  <c r="AT820" i="5"/>
  <c r="AP820" i="5"/>
  <c r="AL820" i="5"/>
  <c r="AH820" i="5"/>
  <c r="BE819" i="5"/>
  <c r="BA819" i="5"/>
  <c r="AW819" i="5"/>
  <c r="AS819" i="5"/>
  <c r="AO819" i="5"/>
  <c r="AK819" i="5"/>
  <c r="AG819" i="5"/>
  <c r="BD818" i="5"/>
  <c r="AZ818" i="5"/>
  <c r="AV818" i="5"/>
  <c r="AR818" i="5"/>
  <c r="AN818" i="5"/>
  <c r="AJ818" i="5"/>
  <c r="AF818" i="5"/>
  <c r="BC817" i="5"/>
  <c r="AY817" i="5"/>
  <c r="AU817" i="5"/>
  <c r="AQ817" i="5"/>
  <c r="AM817" i="5"/>
  <c r="AI817" i="5"/>
  <c r="BF816" i="5"/>
  <c r="BB816" i="5"/>
  <c r="AX816" i="5"/>
  <c r="AT816" i="5"/>
  <c r="AP816" i="5"/>
  <c r="AL816" i="5"/>
  <c r="AH816" i="5"/>
  <c r="BE815" i="5"/>
  <c r="BA815" i="5"/>
  <c r="AW815" i="5"/>
  <c r="AS815" i="5"/>
  <c r="AO815" i="5"/>
  <c r="AK815" i="5"/>
  <c r="AG815" i="5"/>
  <c r="BD814" i="5"/>
  <c r="AZ814" i="5"/>
  <c r="AS814" i="5"/>
  <c r="AK814" i="5"/>
  <c r="BD813" i="5"/>
  <c r="AV813" i="5"/>
  <c r="AF813" i="5"/>
  <c r="AG813" i="5"/>
  <c r="AK813" i="5"/>
  <c r="AO813" i="5"/>
  <c r="AS813" i="5"/>
  <c r="AW813" i="5"/>
  <c r="BA813" i="5"/>
  <c r="BE813" i="5"/>
  <c r="AI813" i="5"/>
  <c r="AM813" i="5"/>
  <c r="AQ813" i="5"/>
  <c r="AU813" i="5"/>
  <c r="AY813" i="5"/>
  <c r="BC813" i="5"/>
  <c r="AF809" i="5"/>
  <c r="AJ809" i="5"/>
  <c r="AN809" i="5"/>
  <c r="AR809" i="5"/>
  <c r="AV809" i="5"/>
  <c r="AZ809" i="5"/>
  <c r="BD809" i="5"/>
  <c r="AG809" i="5"/>
  <c r="AK809" i="5"/>
  <c r="AO809" i="5"/>
  <c r="AS809" i="5"/>
  <c r="AW809" i="5"/>
  <c r="BA809" i="5"/>
  <c r="BE809" i="5"/>
  <c r="AH809" i="5"/>
  <c r="AL809" i="5"/>
  <c r="AP809" i="5"/>
  <c r="AT809" i="5"/>
  <c r="AX809" i="5"/>
  <c r="BB809" i="5"/>
  <c r="BF809" i="5"/>
  <c r="AI809" i="5"/>
  <c r="AM809" i="5"/>
  <c r="AQ809" i="5"/>
  <c r="AU809" i="5"/>
  <c r="AY809" i="5"/>
  <c r="BC809" i="5"/>
  <c r="AF805" i="5"/>
  <c r="AJ805" i="5"/>
  <c r="AN805" i="5"/>
  <c r="AR805" i="5"/>
  <c r="AV805" i="5"/>
  <c r="AZ805" i="5"/>
  <c r="BD805" i="5"/>
  <c r="AG805" i="5"/>
  <c r="AK805" i="5"/>
  <c r="AO805" i="5"/>
  <c r="AS805" i="5"/>
  <c r="AW805" i="5"/>
  <c r="BA805" i="5"/>
  <c r="BE805" i="5"/>
  <c r="AH805" i="5"/>
  <c r="AL805" i="5"/>
  <c r="AP805" i="5"/>
  <c r="AT805" i="5"/>
  <c r="AX805" i="5"/>
  <c r="BB805" i="5"/>
  <c r="BF805" i="5"/>
  <c r="AI805" i="5"/>
  <c r="AM805" i="5"/>
  <c r="AQ805" i="5"/>
  <c r="AU805" i="5"/>
  <c r="AY805" i="5"/>
  <c r="BC805" i="5"/>
  <c r="AF801" i="5"/>
  <c r="AJ801" i="5"/>
  <c r="AN801" i="5"/>
  <c r="AR801" i="5"/>
  <c r="AV801" i="5"/>
  <c r="AZ801" i="5"/>
  <c r="BD801" i="5"/>
  <c r="AG801" i="5"/>
  <c r="AK801" i="5"/>
  <c r="AO801" i="5"/>
  <c r="AS801" i="5"/>
  <c r="AW801" i="5"/>
  <c r="BA801" i="5"/>
  <c r="BE801" i="5"/>
  <c r="AH801" i="5"/>
  <c r="AL801" i="5"/>
  <c r="AP801" i="5"/>
  <c r="AT801" i="5"/>
  <c r="AX801" i="5"/>
  <c r="BB801" i="5"/>
  <c r="BF801" i="5"/>
  <c r="AI801" i="5"/>
  <c r="AM801" i="5"/>
  <c r="AQ801" i="5"/>
  <c r="AU801" i="5"/>
  <c r="AY801" i="5"/>
  <c r="BC801" i="5"/>
  <c r="AF797" i="5"/>
  <c r="AJ797" i="5"/>
  <c r="AN797" i="5"/>
  <c r="AR797" i="5"/>
  <c r="AV797" i="5"/>
  <c r="AZ797" i="5"/>
  <c r="BD797" i="5"/>
  <c r="AG797" i="5"/>
  <c r="AK797" i="5"/>
  <c r="AO797" i="5"/>
  <c r="AS797" i="5"/>
  <c r="AW797" i="5"/>
  <c r="BA797" i="5"/>
  <c r="BE797" i="5"/>
  <c r="AH797" i="5"/>
  <c r="AL797" i="5"/>
  <c r="AP797" i="5"/>
  <c r="AT797" i="5"/>
  <c r="AX797" i="5"/>
  <c r="BB797" i="5"/>
  <c r="BF797" i="5"/>
  <c r="AI797" i="5"/>
  <c r="AM797" i="5"/>
  <c r="AQ797" i="5"/>
  <c r="AU797" i="5"/>
  <c r="AY797" i="5"/>
  <c r="BC797" i="5"/>
  <c r="AF793" i="5"/>
  <c r="AJ793" i="5"/>
  <c r="AN793" i="5"/>
  <c r="AR793" i="5"/>
  <c r="AV793" i="5"/>
  <c r="AZ793" i="5"/>
  <c r="BD793" i="5"/>
  <c r="AG793" i="5"/>
  <c r="AK793" i="5"/>
  <c r="AO793" i="5"/>
  <c r="AS793" i="5"/>
  <c r="AW793" i="5"/>
  <c r="BA793" i="5"/>
  <c r="BE793" i="5"/>
  <c r="AH793" i="5"/>
  <c r="AL793" i="5"/>
  <c r="AP793" i="5"/>
  <c r="AT793" i="5"/>
  <c r="AX793" i="5"/>
  <c r="BB793" i="5"/>
  <c r="BF793" i="5"/>
  <c r="AI793" i="5"/>
  <c r="AM793" i="5"/>
  <c r="AQ793" i="5"/>
  <c r="AU793" i="5"/>
  <c r="AY793" i="5"/>
  <c r="BC793" i="5"/>
  <c r="AF789" i="5"/>
  <c r="AJ789" i="5"/>
  <c r="AN789" i="5"/>
  <c r="AR789" i="5"/>
  <c r="AV789" i="5"/>
  <c r="AZ789" i="5"/>
  <c r="BD789" i="5"/>
  <c r="AG789" i="5"/>
  <c r="AK789" i="5"/>
  <c r="AO789" i="5"/>
  <c r="AS789" i="5"/>
  <c r="AW789" i="5"/>
  <c r="BA789" i="5"/>
  <c r="BE789" i="5"/>
  <c r="AH789" i="5"/>
  <c r="AL789" i="5"/>
  <c r="AP789" i="5"/>
  <c r="AT789" i="5"/>
  <c r="AX789" i="5"/>
  <c r="BB789" i="5"/>
  <c r="BF789" i="5"/>
  <c r="AI789" i="5"/>
  <c r="AM789" i="5"/>
  <c r="AQ789" i="5"/>
  <c r="AU789" i="5"/>
  <c r="AY789" i="5"/>
  <c r="BC789" i="5"/>
  <c r="AF785" i="5"/>
  <c r="AJ785" i="5"/>
  <c r="AN785" i="5"/>
  <c r="AR785" i="5"/>
  <c r="AV785" i="5"/>
  <c r="AZ785" i="5"/>
  <c r="BD785" i="5"/>
  <c r="AG785" i="5"/>
  <c r="AK785" i="5"/>
  <c r="AO785" i="5"/>
  <c r="AS785" i="5"/>
  <c r="AW785" i="5"/>
  <c r="BA785" i="5"/>
  <c r="BE785" i="5"/>
  <c r="AH785" i="5"/>
  <c r="AL785" i="5"/>
  <c r="AP785" i="5"/>
  <c r="AT785" i="5"/>
  <c r="AX785" i="5"/>
  <c r="BB785" i="5"/>
  <c r="BF785" i="5"/>
  <c r="AI785" i="5"/>
  <c r="AM785" i="5"/>
  <c r="AQ785" i="5"/>
  <c r="AU785" i="5"/>
  <c r="AY785" i="5"/>
  <c r="BC785" i="5"/>
  <c r="AF781" i="5"/>
  <c r="AJ781" i="5"/>
  <c r="AN781" i="5"/>
  <c r="AR781" i="5"/>
  <c r="AV781" i="5"/>
  <c r="AZ781" i="5"/>
  <c r="BD781" i="5"/>
  <c r="AG781" i="5"/>
  <c r="AK781" i="5"/>
  <c r="AO781" i="5"/>
  <c r="AS781" i="5"/>
  <c r="AW781" i="5"/>
  <c r="BA781" i="5"/>
  <c r="BE781" i="5"/>
  <c r="AH781" i="5"/>
  <c r="AL781" i="5"/>
  <c r="AP781" i="5"/>
  <c r="AT781" i="5"/>
  <c r="AX781" i="5"/>
  <c r="BB781" i="5"/>
  <c r="BF781" i="5"/>
  <c r="AI781" i="5"/>
  <c r="AM781" i="5"/>
  <c r="AQ781" i="5"/>
  <c r="AU781" i="5"/>
  <c r="AY781" i="5"/>
  <c r="BC781" i="5"/>
  <c r="AF777" i="5"/>
  <c r="AJ777" i="5"/>
  <c r="AN777" i="5"/>
  <c r="AR777" i="5"/>
  <c r="AV777" i="5"/>
  <c r="AZ777" i="5"/>
  <c r="BD777" i="5"/>
  <c r="AG777" i="5"/>
  <c r="AK777" i="5"/>
  <c r="AO777" i="5"/>
  <c r="AS777" i="5"/>
  <c r="AW777" i="5"/>
  <c r="BA777" i="5"/>
  <c r="BE777" i="5"/>
  <c r="AH777" i="5"/>
  <c r="AL777" i="5"/>
  <c r="AP777" i="5"/>
  <c r="AT777" i="5"/>
  <c r="AX777" i="5"/>
  <c r="BB777" i="5"/>
  <c r="BF777" i="5"/>
  <c r="AI777" i="5"/>
  <c r="AM777" i="5"/>
  <c r="AQ777" i="5"/>
  <c r="AU777" i="5"/>
  <c r="AY777" i="5"/>
  <c r="BC777" i="5"/>
  <c r="AF773" i="5"/>
  <c r="AJ773" i="5"/>
  <c r="AN773" i="5"/>
  <c r="AR773" i="5"/>
  <c r="AV773" i="5"/>
  <c r="AZ773" i="5"/>
  <c r="BD773" i="5"/>
  <c r="AG773" i="5"/>
  <c r="AK773" i="5"/>
  <c r="AO773" i="5"/>
  <c r="AS773" i="5"/>
  <c r="AW773" i="5"/>
  <c r="BA773" i="5"/>
  <c r="BE773" i="5"/>
  <c r="AH773" i="5"/>
  <c r="AL773" i="5"/>
  <c r="AP773" i="5"/>
  <c r="AT773" i="5"/>
  <c r="AX773" i="5"/>
  <c r="BB773" i="5"/>
  <c r="BF773" i="5"/>
  <c r="AI773" i="5"/>
  <c r="AM773" i="5"/>
  <c r="AQ773" i="5"/>
  <c r="AU773" i="5"/>
  <c r="AY773" i="5"/>
  <c r="BC773" i="5"/>
  <c r="AF769" i="5"/>
  <c r="AJ769" i="5"/>
  <c r="AN769" i="5"/>
  <c r="AR769" i="5"/>
  <c r="AV769" i="5"/>
  <c r="AZ769" i="5"/>
  <c r="BD769" i="5"/>
  <c r="AG769" i="5"/>
  <c r="AK769" i="5"/>
  <c r="AO769" i="5"/>
  <c r="AS769" i="5"/>
  <c r="AW769" i="5"/>
  <c r="BA769" i="5"/>
  <c r="BE769" i="5"/>
  <c r="AH769" i="5"/>
  <c r="AL769" i="5"/>
  <c r="AP769" i="5"/>
  <c r="AT769" i="5"/>
  <c r="AX769" i="5"/>
  <c r="BB769" i="5"/>
  <c r="BF769" i="5"/>
  <c r="AI769" i="5"/>
  <c r="AM769" i="5"/>
  <c r="AQ769" i="5"/>
  <c r="AU769" i="5"/>
  <c r="AY769" i="5"/>
  <c r="BC769" i="5"/>
  <c r="AF765" i="5"/>
  <c r="AJ765" i="5"/>
  <c r="AN765" i="5"/>
  <c r="AR765" i="5"/>
  <c r="AV765" i="5"/>
  <c r="AZ765" i="5"/>
  <c r="BD765" i="5"/>
  <c r="AG765" i="5"/>
  <c r="AK765" i="5"/>
  <c r="AO765" i="5"/>
  <c r="AS765" i="5"/>
  <c r="AW765" i="5"/>
  <c r="BA765" i="5"/>
  <c r="BE765" i="5"/>
  <c r="AH765" i="5"/>
  <c r="AL765" i="5"/>
  <c r="AP765" i="5"/>
  <c r="AT765" i="5"/>
  <c r="AX765" i="5"/>
  <c r="BB765" i="5"/>
  <c r="BF765" i="5"/>
  <c r="AI765" i="5"/>
  <c r="AM765" i="5"/>
  <c r="AQ765" i="5"/>
  <c r="AU765" i="5"/>
  <c r="AY765" i="5"/>
  <c r="BC765" i="5"/>
  <c r="AF761" i="5"/>
  <c r="AJ761" i="5"/>
  <c r="AN761" i="5"/>
  <c r="AR761" i="5"/>
  <c r="AV761" i="5"/>
  <c r="AZ761" i="5"/>
  <c r="BD761" i="5"/>
  <c r="AG761" i="5"/>
  <c r="AK761" i="5"/>
  <c r="AO761" i="5"/>
  <c r="AS761" i="5"/>
  <c r="AW761" i="5"/>
  <c r="BA761" i="5"/>
  <c r="BE761" i="5"/>
  <c r="AH761" i="5"/>
  <c r="AL761" i="5"/>
  <c r="AP761" i="5"/>
  <c r="AT761" i="5"/>
  <c r="AX761" i="5"/>
  <c r="BB761" i="5"/>
  <c r="BF761" i="5"/>
  <c r="AI761" i="5"/>
  <c r="AM761" i="5"/>
  <c r="AQ761" i="5"/>
  <c r="AU761" i="5"/>
  <c r="AY761" i="5"/>
  <c r="BC761" i="5"/>
  <c r="AF757" i="5"/>
  <c r="AJ757" i="5"/>
  <c r="AN757" i="5"/>
  <c r="AR757" i="5"/>
  <c r="AV757" i="5"/>
  <c r="AZ757" i="5"/>
  <c r="BD757" i="5"/>
  <c r="AG757" i="5"/>
  <c r="AK757" i="5"/>
  <c r="AO757" i="5"/>
  <c r="AS757" i="5"/>
  <c r="AW757" i="5"/>
  <c r="BA757" i="5"/>
  <c r="BE757" i="5"/>
  <c r="AH757" i="5"/>
  <c r="AL757" i="5"/>
  <c r="AP757" i="5"/>
  <c r="AT757" i="5"/>
  <c r="AX757" i="5"/>
  <c r="BB757" i="5"/>
  <c r="BF757" i="5"/>
  <c r="AI757" i="5"/>
  <c r="AM757" i="5"/>
  <c r="AQ757" i="5"/>
  <c r="AU757" i="5"/>
  <c r="AY757" i="5"/>
  <c r="BC757" i="5"/>
  <c r="AF753" i="5"/>
  <c r="AJ753" i="5"/>
  <c r="AN753" i="5"/>
  <c r="AR753" i="5"/>
  <c r="AV753" i="5"/>
  <c r="AZ753" i="5"/>
  <c r="BD753" i="5"/>
  <c r="AG753" i="5"/>
  <c r="AK753" i="5"/>
  <c r="AO753" i="5"/>
  <c r="AS753" i="5"/>
  <c r="AW753" i="5"/>
  <c r="BA753" i="5"/>
  <c r="BE753" i="5"/>
  <c r="AH753" i="5"/>
  <c r="AL753" i="5"/>
  <c r="AP753" i="5"/>
  <c r="AT753" i="5"/>
  <c r="AX753" i="5"/>
  <c r="BB753" i="5"/>
  <c r="BF753" i="5"/>
  <c r="AI753" i="5"/>
  <c r="AM753" i="5"/>
  <c r="AQ753" i="5"/>
  <c r="AU753" i="5"/>
  <c r="AY753" i="5"/>
  <c r="BC753" i="5"/>
  <c r="AF749" i="5"/>
  <c r="AJ749" i="5"/>
  <c r="AN749" i="5"/>
  <c r="AR749" i="5"/>
  <c r="AV749" i="5"/>
  <c r="AZ749" i="5"/>
  <c r="BD749" i="5"/>
  <c r="AG749" i="5"/>
  <c r="AK749" i="5"/>
  <c r="AO749" i="5"/>
  <c r="AS749" i="5"/>
  <c r="AW749" i="5"/>
  <c r="BA749" i="5"/>
  <c r="BE749" i="5"/>
  <c r="AH749" i="5"/>
  <c r="AL749" i="5"/>
  <c r="AP749" i="5"/>
  <c r="AT749" i="5"/>
  <c r="AX749" i="5"/>
  <c r="BB749" i="5"/>
  <c r="BF749" i="5"/>
  <c r="AI749" i="5"/>
  <c r="AM749" i="5"/>
  <c r="AQ749" i="5"/>
  <c r="AU749" i="5"/>
  <c r="AY749" i="5"/>
  <c r="BC749" i="5"/>
  <c r="AF745" i="5"/>
  <c r="AJ745" i="5"/>
  <c r="AN745" i="5"/>
  <c r="AR745" i="5"/>
  <c r="AV745" i="5"/>
  <c r="AZ745" i="5"/>
  <c r="BD745" i="5"/>
  <c r="AG745" i="5"/>
  <c r="AK745" i="5"/>
  <c r="AO745" i="5"/>
  <c r="AS745" i="5"/>
  <c r="AW745" i="5"/>
  <c r="BA745" i="5"/>
  <c r="BE745" i="5"/>
  <c r="AH745" i="5"/>
  <c r="AL745" i="5"/>
  <c r="AP745" i="5"/>
  <c r="AT745" i="5"/>
  <c r="AX745" i="5"/>
  <c r="BB745" i="5"/>
  <c r="BF745" i="5"/>
  <c r="AI745" i="5"/>
  <c r="AM745" i="5"/>
  <c r="AQ745" i="5"/>
  <c r="AU745" i="5"/>
  <c r="AY745" i="5"/>
  <c r="BC745" i="5"/>
  <c r="AF741" i="5"/>
  <c r="AJ741" i="5"/>
  <c r="AN741" i="5"/>
  <c r="AR741" i="5"/>
  <c r="AV741" i="5"/>
  <c r="AZ741" i="5"/>
  <c r="BD741" i="5"/>
  <c r="AG741" i="5"/>
  <c r="AK741" i="5"/>
  <c r="AO741" i="5"/>
  <c r="AS741" i="5"/>
  <c r="AW741" i="5"/>
  <c r="BA741" i="5"/>
  <c r="BE741" i="5"/>
  <c r="AH741" i="5"/>
  <c r="AL741" i="5"/>
  <c r="AP741" i="5"/>
  <c r="AT741" i="5"/>
  <c r="AX741" i="5"/>
  <c r="BB741" i="5"/>
  <c r="BF741" i="5"/>
  <c r="AI741" i="5"/>
  <c r="AM741" i="5"/>
  <c r="AQ741" i="5"/>
  <c r="AU741" i="5"/>
  <c r="AY741" i="5"/>
  <c r="BC741" i="5"/>
  <c r="AF737" i="5"/>
  <c r="AJ737" i="5"/>
  <c r="AN737" i="5"/>
  <c r="AR737" i="5"/>
  <c r="AV737" i="5"/>
  <c r="AZ737" i="5"/>
  <c r="BD737" i="5"/>
  <c r="AG737" i="5"/>
  <c r="AK737" i="5"/>
  <c r="AO737" i="5"/>
  <c r="AS737" i="5"/>
  <c r="AW737" i="5"/>
  <c r="BA737" i="5"/>
  <c r="BE737" i="5"/>
  <c r="AH737" i="5"/>
  <c r="AL737" i="5"/>
  <c r="AP737" i="5"/>
  <c r="AT737" i="5"/>
  <c r="AX737" i="5"/>
  <c r="BB737" i="5"/>
  <c r="BF737" i="5"/>
  <c r="AI737" i="5"/>
  <c r="AM737" i="5"/>
  <c r="AQ737" i="5"/>
  <c r="AU737" i="5"/>
  <c r="AY737" i="5"/>
  <c r="BC737" i="5"/>
  <c r="AF733" i="5"/>
  <c r="AJ733" i="5"/>
  <c r="AN733" i="5"/>
  <c r="AR733" i="5"/>
  <c r="AV733" i="5"/>
  <c r="AZ733" i="5"/>
  <c r="BD733" i="5"/>
  <c r="AG733" i="5"/>
  <c r="AK733" i="5"/>
  <c r="AO733" i="5"/>
  <c r="AS733" i="5"/>
  <c r="AW733" i="5"/>
  <c r="BA733" i="5"/>
  <c r="BE733" i="5"/>
  <c r="AH733" i="5"/>
  <c r="AL733" i="5"/>
  <c r="AP733" i="5"/>
  <c r="AT733" i="5"/>
  <c r="AX733" i="5"/>
  <c r="BB733" i="5"/>
  <c r="BF733" i="5"/>
  <c r="AI733" i="5"/>
  <c r="AM733" i="5"/>
  <c r="AQ733" i="5"/>
  <c r="AU733" i="5"/>
  <c r="AY733" i="5"/>
  <c r="BC733" i="5"/>
  <c r="AF729" i="5"/>
  <c r="AJ729" i="5"/>
  <c r="AN729" i="5"/>
  <c r="AR729" i="5"/>
  <c r="AV729" i="5"/>
  <c r="AZ729" i="5"/>
  <c r="BD729" i="5"/>
  <c r="AG729" i="5"/>
  <c r="AK729" i="5"/>
  <c r="AO729" i="5"/>
  <c r="AS729" i="5"/>
  <c r="AW729" i="5"/>
  <c r="BA729" i="5"/>
  <c r="BE729" i="5"/>
  <c r="AH729" i="5"/>
  <c r="AL729" i="5"/>
  <c r="AP729" i="5"/>
  <c r="AT729" i="5"/>
  <c r="AX729" i="5"/>
  <c r="BB729" i="5"/>
  <c r="BF729" i="5"/>
  <c r="AI729" i="5"/>
  <c r="AM729" i="5"/>
  <c r="AQ729" i="5"/>
  <c r="AU729" i="5"/>
  <c r="AY729" i="5"/>
  <c r="BC729" i="5"/>
  <c r="AF725" i="5"/>
  <c r="AJ725" i="5"/>
  <c r="AN725" i="5"/>
  <c r="AR725" i="5"/>
  <c r="AV725" i="5"/>
  <c r="AZ725" i="5"/>
  <c r="BD725" i="5"/>
  <c r="AG725" i="5"/>
  <c r="AK725" i="5"/>
  <c r="AO725" i="5"/>
  <c r="AS725" i="5"/>
  <c r="AW725" i="5"/>
  <c r="BA725" i="5"/>
  <c r="BE725" i="5"/>
  <c r="AH725" i="5"/>
  <c r="AL725" i="5"/>
  <c r="AP725" i="5"/>
  <c r="AT725" i="5"/>
  <c r="AX725" i="5"/>
  <c r="BB725" i="5"/>
  <c r="BF725" i="5"/>
  <c r="AI725" i="5"/>
  <c r="AM725" i="5"/>
  <c r="AQ725" i="5"/>
  <c r="AU725" i="5"/>
  <c r="AY725" i="5"/>
  <c r="BC725" i="5"/>
  <c r="AF721" i="5"/>
  <c r="AJ721" i="5"/>
  <c r="AN721" i="5"/>
  <c r="AR721" i="5"/>
  <c r="AV721" i="5"/>
  <c r="AZ721" i="5"/>
  <c r="BD721" i="5"/>
  <c r="AG721" i="5"/>
  <c r="AK721" i="5"/>
  <c r="AO721" i="5"/>
  <c r="AS721" i="5"/>
  <c r="AW721" i="5"/>
  <c r="BA721" i="5"/>
  <c r="BE721" i="5"/>
  <c r="AH721" i="5"/>
  <c r="AL721" i="5"/>
  <c r="AP721" i="5"/>
  <c r="AT721" i="5"/>
  <c r="AX721" i="5"/>
  <c r="BB721" i="5"/>
  <c r="BF721" i="5"/>
  <c r="AI721" i="5"/>
  <c r="AM721" i="5"/>
  <c r="AQ721" i="5"/>
  <c r="AU721" i="5"/>
  <c r="AY721" i="5"/>
  <c r="BC721" i="5"/>
  <c r="AF717" i="5"/>
  <c r="AJ717" i="5"/>
  <c r="AN717" i="5"/>
  <c r="AR717" i="5"/>
  <c r="AV717" i="5"/>
  <c r="AZ717" i="5"/>
  <c r="BD717" i="5"/>
  <c r="AG717" i="5"/>
  <c r="AK717" i="5"/>
  <c r="AO717" i="5"/>
  <c r="AS717" i="5"/>
  <c r="AW717" i="5"/>
  <c r="BA717" i="5"/>
  <c r="BE717" i="5"/>
  <c r="AH717" i="5"/>
  <c r="AL717" i="5"/>
  <c r="AP717" i="5"/>
  <c r="AT717" i="5"/>
  <c r="AX717" i="5"/>
  <c r="BB717" i="5"/>
  <c r="BF717" i="5"/>
  <c r="AI717" i="5"/>
  <c r="AM717" i="5"/>
  <c r="AQ717" i="5"/>
  <c r="AU717" i="5"/>
  <c r="AY717" i="5"/>
  <c r="BC717" i="5"/>
  <c r="AH713" i="5"/>
  <c r="AI713" i="5"/>
  <c r="AF713" i="5"/>
  <c r="AJ713" i="5"/>
  <c r="AN713" i="5"/>
  <c r="AR713" i="5"/>
  <c r="AV713" i="5"/>
  <c r="AZ713" i="5"/>
  <c r="BD713" i="5"/>
  <c r="AG713" i="5"/>
  <c r="AK713" i="5"/>
  <c r="AO713" i="5"/>
  <c r="AS713" i="5"/>
  <c r="AW713" i="5"/>
  <c r="AL713" i="5"/>
  <c r="AT713" i="5"/>
  <c r="BA713" i="5"/>
  <c r="BF713" i="5"/>
  <c r="AM713" i="5"/>
  <c r="AU713" i="5"/>
  <c r="BB713" i="5"/>
  <c r="AP713" i="5"/>
  <c r="AX713" i="5"/>
  <c r="BC713" i="5"/>
  <c r="AQ713" i="5"/>
  <c r="AY713" i="5"/>
  <c r="BE713" i="5"/>
  <c r="AH709" i="5"/>
  <c r="AL709" i="5"/>
  <c r="AP709" i="5"/>
  <c r="AT709" i="5"/>
  <c r="AX709" i="5"/>
  <c r="BB709" i="5"/>
  <c r="BF709" i="5"/>
  <c r="AI709" i="5"/>
  <c r="AM709" i="5"/>
  <c r="AQ709" i="5"/>
  <c r="AU709" i="5"/>
  <c r="AY709" i="5"/>
  <c r="BC709" i="5"/>
  <c r="AF709" i="5"/>
  <c r="AJ709" i="5"/>
  <c r="AN709" i="5"/>
  <c r="AR709" i="5"/>
  <c r="AV709" i="5"/>
  <c r="AZ709" i="5"/>
  <c r="BD709" i="5"/>
  <c r="AG709" i="5"/>
  <c r="AK709" i="5"/>
  <c r="AO709" i="5"/>
  <c r="AS709" i="5"/>
  <c r="AW709" i="5"/>
  <c r="BA709" i="5"/>
  <c r="BE709" i="5"/>
  <c r="AH705" i="5"/>
  <c r="AL705" i="5"/>
  <c r="AP705" i="5"/>
  <c r="AT705" i="5"/>
  <c r="AX705" i="5"/>
  <c r="BB705" i="5"/>
  <c r="BF705" i="5"/>
  <c r="AI705" i="5"/>
  <c r="AM705" i="5"/>
  <c r="AQ705" i="5"/>
  <c r="AU705" i="5"/>
  <c r="AY705" i="5"/>
  <c r="BC705" i="5"/>
  <c r="AF705" i="5"/>
  <c r="AJ705" i="5"/>
  <c r="AN705" i="5"/>
  <c r="AR705" i="5"/>
  <c r="AV705" i="5"/>
  <c r="AZ705" i="5"/>
  <c r="BD705" i="5"/>
  <c r="AG705" i="5"/>
  <c r="AK705" i="5"/>
  <c r="AO705" i="5"/>
  <c r="AS705" i="5"/>
  <c r="AW705" i="5"/>
  <c r="BA705" i="5"/>
  <c r="BE705" i="5"/>
  <c r="AH701" i="5"/>
  <c r="AL701" i="5"/>
  <c r="AP701" i="5"/>
  <c r="AT701" i="5"/>
  <c r="AX701" i="5"/>
  <c r="BB701" i="5"/>
  <c r="BF701" i="5"/>
  <c r="AI701" i="5"/>
  <c r="AM701" i="5"/>
  <c r="AQ701" i="5"/>
  <c r="AU701" i="5"/>
  <c r="AY701" i="5"/>
  <c r="BC701" i="5"/>
  <c r="AF701" i="5"/>
  <c r="AJ701" i="5"/>
  <c r="AN701" i="5"/>
  <c r="AR701" i="5"/>
  <c r="AV701" i="5"/>
  <c r="AZ701" i="5"/>
  <c r="BD701" i="5"/>
  <c r="AG701" i="5"/>
  <c r="AK701" i="5"/>
  <c r="AO701" i="5"/>
  <c r="AS701" i="5"/>
  <c r="AW701" i="5"/>
  <c r="BA701" i="5"/>
  <c r="BE701" i="5"/>
  <c r="AH697" i="5"/>
  <c r="AL697" i="5"/>
  <c r="AP697" i="5"/>
  <c r="AT697" i="5"/>
  <c r="AX697" i="5"/>
  <c r="BB697" i="5"/>
  <c r="BF697" i="5"/>
  <c r="AI697" i="5"/>
  <c r="AM697" i="5"/>
  <c r="AQ697" i="5"/>
  <c r="AU697" i="5"/>
  <c r="AY697" i="5"/>
  <c r="BC697" i="5"/>
  <c r="AF697" i="5"/>
  <c r="AJ697" i="5"/>
  <c r="AN697" i="5"/>
  <c r="AR697" i="5"/>
  <c r="AV697" i="5"/>
  <c r="AZ697" i="5"/>
  <c r="BD697" i="5"/>
  <c r="AG697" i="5"/>
  <c r="AK697" i="5"/>
  <c r="AO697" i="5"/>
  <c r="AS697" i="5"/>
  <c r="AW697" i="5"/>
  <c r="BA697" i="5"/>
  <c r="BE697" i="5"/>
  <c r="AH693" i="5"/>
  <c r="AL693" i="5"/>
  <c r="AP693" i="5"/>
  <c r="AT693" i="5"/>
  <c r="AX693" i="5"/>
  <c r="BB693" i="5"/>
  <c r="BF693" i="5"/>
  <c r="AI693" i="5"/>
  <c r="AM693" i="5"/>
  <c r="AQ693" i="5"/>
  <c r="AU693" i="5"/>
  <c r="AY693" i="5"/>
  <c r="BC693" i="5"/>
  <c r="AF693" i="5"/>
  <c r="AJ693" i="5"/>
  <c r="AN693" i="5"/>
  <c r="AR693" i="5"/>
  <c r="AV693" i="5"/>
  <c r="AZ693" i="5"/>
  <c r="BD693" i="5"/>
  <c r="AG693" i="5"/>
  <c r="AK693" i="5"/>
  <c r="AO693" i="5"/>
  <c r="AS693" i="5"/>
  <c r="AW693" i="5"/>
  <c r="BA693" i="5"/>
  <c r="BE693" i="5"/>
  <c r="AH689" i="5"/>
  <c r="AL689" i="5"/>
  <c r="AP689" i="5"/>
  <c r="AT689" i="5"/>
  <c r="AX689" i="5"/>
  <c r="BB689" i="5"/>
  <c r="BF689" i="5"/>
  <c r="AI689" i="5"/>
  <c r="AM689" i="5"/>
  <c r="AQ689" i="5"/>
  <c r="AU689" i="5"/>
  <c r="AY689" i="5"/>
  <c r="BC689" i="5"/>
  <c r="AF689" i="5"/>
  <c r="AJ689" i="5"/>
  <c r="AN689" i="5"/>
  <c r="AR689" i="5"/>
  <c r="AV689" i="5"/>
  <c r="AZ689" i="5"/>
  <c r="BD689" i="5"/>
  <c r="AG689" i="5"/>
  <c r="AK689" i="5"/>
  <c r="AO689" i="5"/>
  <c r="AS689" i="5"/>
  <c r="AW689" i="5"/>
  <c r="BA689" i="5"/>
  <c r="BE689" i="5"/>
  <c r="AH685" i="5"/>
  <c r="AL685" i="5"/>
  <c r="AP685" i="5"/>
  <c r="AT685" i="5"/>
  <c r="AX685" i="5"/>
  <c r="BB685" i="5"/>
  <c r="BF685" i="5"/>
  <c r="AI685" i="5"/>
  <c r="AM685" i="5"/>
  <c r="AQ685" i="5"/>
  <c r="AU685" i="5"/>
  <c r="AY685" i="5"/>
  <c r="BC685" i="5"/>
  <c r="AF685" i="5"/>
  <c r="AJ685" i="5"/>
  <c r="AN685" i="5"/>
  <c r="AR685" i="5"/>
  <c r="AV685" i="5"/>
  <c r="AZ685" i="5"/>
  <c r="BD685" i="5"/>
  <c r="AG685" i="5"/>
  <c r="AK685" i="5"/>
  <c r="AO685" i="5"/>
  <c r="AS685" i="5"/>
  <c r="AW685" i="5"/>
  <c r="BA685" i="5"/>
  <c r="BE685" i="5"/>
  <c r="AI681" i="5"/>
  <c r="AM681" i="5"/>
  <c r="AQ681" i="5"/>
  <c r="AU681" i="5"/>
  <c r="AY681" i="5"/>
  <c r="BC681" i="5"/>
  <c r="AG681" i="5"/>
  <c r="AK681" i="5"/>
  <c r="AO681" i="5"/>
  <c r="AS681" i="5"/>
  <c r="AW681" i="5"/>
  <c r="BA681" i="5"/>
  <c r="BE681" i="5"/>
  <c r="AJ681" i="5"/>
  <c r="AR681" i="5"/>
  <c r="AZ681" i="5"/>
  <c r="AL681" i="5"/>
  <c r="AT681" i="5"/>
  <c r="BB681" i="5"/>
  <c r="AF681" i="5"/>
  <c r="AN681" i="5"/>
  <c r="AV681" i="5"/>
  <c r="BD681" i="5"/>
  <c r="AH681" i="5"/>
  <c r="AP681" i="5"/>
  <c r="AX681" i="5"/>
  <c r="BF681" i="5"/>
  <c r="AI677" i="5"/>
  <c r="AM677" i="5"/>
  <c r="AQ677" i="5"/>
  <c r="AU677" i="5"/>
  <c r="AY677" i="5"/>
  <c r="BC677" i="5"/>
  <c r="AG677" i="5"/>
  <c r="AK677" i="5"/>
  <c r="AO677" i="5"/>
  <c r="AS677" i="5"/>
  <c r="AW677" i="5"/>
  <c r="BA677" i="5"/>
  <c r="BE677" i="5"/>
  <c r="AF677" i="5"/>
  <c r="AN677" i="5"/>
  <c r="AV677" i="5"/>
  <c r="BD677" i="5"/>
  <c r="AH677" i="5"/>
  <c r="AP677" i="5"/>
  <c r="AX677" i="5"/>
  <c r="BF677" i="5"/>
  <c r="AJ677" i="5"/>
  <c r="AR677" i="5"/>
  <c r="AZ677" i="5"/>
  <c r="AL677" i="5"/>
  <c r="AT677" i="5"/>
  <c r="BB677" i="5"/>
  <c r="AI673" i="5"/>
  <c r="AM673" i="5"/>
  <c r="AQ673" i="5"/>
  <c r="AU673" i="5"/>
  <c r="AY673" i="5"/>
  <c r="BC673" i="5"/>
  <c r="AG673" i="5"/>
  <c r="AK673" i="5"/>
  <c r="AO673" i="5"/>
  <c r="AS673" i="5"/>
  <c r="AW673" i="5"/>
  <c r="BA673" i="5"/>
  <c r="BE673" i="5"/>
  <c r="AJ673" i="5"/>
  <c r="AR673" i="5"/>
  <c r="AZ673" i="5"/>
  <c r="AL673" i="5"/>
  <c r="AT673" i="5"/>
  <c r="BB673" i="5"/>
  <c r="AF673" i="5"/>
  <c r="AN673" i="5"/>
  <c r="AV673" i="5"/>
  <c r="BD673" i="5"/>
  <c r="AH673" i="5"/>
  <c r="AP673" i="5"/>
  <c r="AX673" i="5"/>
  <c r="BF673" i="5"/>
  <c r="AI669" i="5"/>
  <c r="AM669" i="5"/>
  <c r="AQ669" i="5"/>
  <c r="AU669" i="5"/>
  <c r="AY669" i="5"/>
  <c r="BC669" i="5"/>
  <c r="AG669" i="5"/>
  <c r="AK669" i="5"/>
  <c r="AO669" i="5"/>
  <c r="AS669" i="5"/>
  <c r="AW669" i="5"/>
  <c r="BA669" i="5"/>
  <c r="BE669" i="5"/>
  <c r="AF669" i="5"/>
  <c r="AN669" i="5"/>
  <c r="AV669" i="5"/>
  <c r="BD669" i="5"/>
  <c r="AH669" i="5"/>
  <c r="AP669" i="5"/>
  <c r="AX669" i="5"/>
  <c r="BF669" i="5"/>
  <c r="AJ669" i="5"/>
  <c r="AR669" i="5"/>
  <c r="AZ669" i="5"/>
  <c r="AL669" i="5"/>
  <c r="AT669" i="5"/>
  <c r="BB669" i="5"/>
  <c r="AI665" i="5"/>
  <c r="AM665" i="5"/>
  <c r="AQ665" i="5"/>
  <c r="AU665" i="5"/>
  <c r="AY665" i="5"/>
  <c r="BC665" i="5"/>
  <c r="AG665" i="5"/>
  <c r="AK665" i="5"/>
  <c r="AO665" i="5"/>
  <c r="AS665" i="5"/>
  <c r="AW665" i="5"/>
  <c r="BA665" i="5"/>
  <c r="BE665" i="5"/>
  <c r="AJ665" i="5"/>
  <c r="AR665" i="5"/>
  <c r="AZ665" i="5"/>
  <c r="AL665" i="5"/>
  <c r="AT665" i="5"/>
  <c r="BB665" i="5"/>
  <c r="AF665" i="5"/>
  <c r="AN665" i="5"/>
  <c r="AV665" i="5"/>
  <c r="BD665" i="5"/>
  <c r="AH665" i="5"/>
  <c r="AP665" i="5"/>
  <c r="AX665" i="5"/>
  <c r="BF665" i="5"/>
  <c r="AI661" i="5"/>
  <c r="AM661" i="5"/>
  <c r="AQ661" i="5"/>
  <c r="AU661" i="5"/>
  <c r="AY661" i="5"/>
  <c r="BC661" i="5"/>
  <c r="AG661" i="5"/>
  <c r="AK661" i="5"/>
  <c r="AO661" i="5"/>
  <c r="AS661" i="5"/>
  <c r="AW661" i="5"/>
  <c r="BA661" i="5"/>
  <c r="BE661" i="5"/>
  <c r="AF661" i="5"/>
  <c r="AN661" i="5"/>
  <c r="AV661" i="5"/>
  <c r="BD661" i="5"/>
  <c r="AH661" i="5"/>
  <c r="AP661" i="5"/>
  <c r="AX661" i="5"/>
  <c r="BF661" i="5"/>
  <c r="AJ661" i="5"/>
  <c r="AR661" i="5"/>
  <c r="AZ661" i="5"/>
  <c r="AL661" i="5"/>
  <c r="AT661" i="5"/>
  <c r="BB661" i="5"/>
  <c r="AI657" i="5"/>
  <c r="AM657" i="5"/>
  <c r="AQ657" i="5"/>
  <c r="AU657" i="5"/>
  <c r="AY657" i="5"/>
  <c r="BC657" i="5"/>
  <c r="AG657" i="5"/>
  <c r="AK657" i="5"/>
  <c r="AO657" i="5"/>
  <c r="AS657" i="5"/>
  <c r="AW657" i="5"/>
  <c r="BA657" i="5"/>
  <c r="BE657" i="5"/>
  <c r="AJ657" i="5"/>
  <c r="AR657" i="5"/>
  <c r="AZ657" i="5"/>
  <c r="AL657" i="5"/>
  <c r="AT657" i="5"/>
  <c r="BB657" i="5"/>
  <c r="AF657" i="5"/>
  <c r="AN657" i="5"/>
  <c r="AV657" i="5"/>
  <c r="BD657" i="5"/>
  <c r="AH657" i="5"/>
  <c r="AP657" i="5"/>
  <c r="AX657" i="5"/>
  <c r="BF657" i="5"/>
  <c r="AI653" i="5"/>
  <c r="AM653" i="5"/>
  <c r="AQ653" i="5"/>
  <c r="AU653" i="5"/>
  <c r="AY653" i="5"/>
  <c r="BC653" i="5"/>
  <c r="AF653" i="5"/>
  <c r="AJ653" i="5"/>
  <c r="AN653" i="5"/>
  <c r="AR653" i="5"/>
  <c r="AV653" i="5"/>
  <c r="AZ653" i="5"/>
  <c r="BD653" i="5"/>
  <c r="AG653" i="5"/>
  <c r="AK653" i="5"/>
  <c r="AO653" i="5"/>
  <c r="AS653" i="5"/>
  <c r="AW653" i="5"/>
  <c r="BA653" i="5"/>
  <c r="BE653" i="5"/>
  <c r="AP653" i="5"/>
  <c r="BF653" i="5"/>
  <c r="AT653" i="5"/>
  <c r="AH653" i="5"/>
  <c r="AX653" i="5"/>
  <c r="AL653" i="5"/>
  <c r="BB653" i="5"/>
  <c r="AI649" i="5"/>
  <c r="AM649" i="5"/>
  <c r="AQ649" i="5"/>
  <c r="AU649" i="5"/>
  <c r="AY649" i="5"/>
  <c r="BC649" i="5"/>
  <c r="AF649" i="5"/>
  <c r="AJ649" i="5"/>
  <c r="AN649" i="5"/>
  <c r="AR649" i="5"/>
  <c r="AV649" i="5"/>
  <c r="AZ649" i="5"/>
  <c r="BD649" i="5"/>
  <c r="AG649" i="5"/>
  <c r="AK649" i="5"/>
  <c r="AO649" i="5"/>
  <c r="AS649" i="5"/>
  <c r="AW649" i="5"/>
  <c r="BA649" i="5"/>
  <c r="BE649" i="5"/>
  <c r="AH649" i="5"/>
  <c r="AX649" i="5"/>
  <c r="AL649" i="5"/>
  <c r="BB649" i="5"/>
  <c r="AT649" i="5"/>
  <c r="BF649" i="5"/>
  <c r="AP649" i="5"/>
  <c r="AI645" i="5"/>
  <c r="AM645" i="5"/>
  <c r="AQ645" i="5"/>
  <c r="AU645" i="5"/>
  <c r="AY645" i="5"/>
  <c r="BC645" i="5"/>
  <c r="AF645" i="5"/>
  <c r="AJ645" i="5"/>
  <c r="AN645" i="5"/>
  <c r="AR645" i="5"/>
  <c r="AV645" i="5"/>
  <c r="AZ645" i="5"/>
  <c r="BD645" i="5"/>
  <c r="AG645" i="5"/>
  <c r="AK645" i="5"/>
  <c r="AO645" i="5"/>
  <c r="AS645" i="5"/>
  <c r="AW645" i="5"/>
  <c r="BA645" i="5"/>
  <c r="BE645" i="5"/>
  <c r="AT645" i="5"/>
  <c r="AH645" i="5"/>
  <c r="AX645" i="5"/>
  <c r="BF645" i="5"/>
  <c r="AL645" i="5"/>
  <c r="AP645" i="5"/>
  <c r="BB645" i="5"/>
  <c r="AI641" i="5"/>
  <c r="AM641" i="5"/>
  <c r="AQ641" i="5"/>
  <c r="AU641" i="5"/>
  <c r="AY641" i="5"/>
  <c r="BC641" i="5"/>
  <c r="AF641" i="5"/>
  <c r="AJ641" i="5"/>
  <c r="AN641" i="5"/>
  <c r="AR641" i="5"/>
  <c r="AV641" i="5"/>
  <c r="AZ641" i="5"/>
  <c r="BD641" i="5"/>
  <c r="AG641" i="5"/>
  <c r="AK641" i="5"/>
  <c r="AO641" i="5"/>
  <c r="AS641" i="5"/>
  <c r="AW641" i="5"/>
  <c r="BA641" i="5"/>
  <c r="BE641" i="5"/>
  <c r="AL641" i="5"/>
  <c r="BB641" i="5"/>
  <c r="AP641" i="5"/>
  <c r="BF641" i="5"/>
  <c r="AT641" i="5"/>
  <c r="AH641" i="5"/>
  <c r="AX641" i="5"/>
  <c r="AI637" i="5"/>
  <c r="AM637" i="5"/>
  <c r="AQ637" i="5"/>
  <c r="AU637" i="5"/>
  <c r="AY637" i="5"/>
  <c r="BC637" i="5"/>
  <c r="AF637" i="5"/>
  <c r="AJ637" i="5"/>
  <c r="AN637" i="5"/>
  <c r="AR637" i="5"/>
  <c r="AV637" i="5"/>
  <c r="AZ637" i="5"/>
  <c r="BD637" i="5"/>
  <c r="AG637" i="5"/>
  <c r="AK637" i="5"/>
  <c r="AO637" i="5"/>
  <c r="AS637" i="5"/>
  <c r="AW637" i="5"/>
  <c r="BA637" i="5"/>
  <c r="BE637" i="5"/>
  <c r="AH637" i="5"/>
  <c r="AX637" i="5"/>
  <c r="AL637" i="5"/>
  <c r="BB637" i="5"/>
  <c r="AP637" i="5"/>
  <c r="BF637" i="5"/>
  <c r="AT637" i="5"/>
  <c r="AI633" i="5"/>
  <c r="AM633" i="5"/>
  <c r="AQ633" i="5"/>
  <c r="AU633" i="5"/>
  <c r="AY633" i="5"/>
  <c r="BC633" i="5"/>
  <c r="AF633" i="5"/>
  <c r="AJ633" i="5"/>
  <c r="AN633" i="5"/>
  <c r="AR633" i="5"/>
  <c r="AV633" i="5"/>
  <c r="AZ633" i="5"/>
  <c r="BD633" i="5"/>
  <c r="AG633" i="5"/>
  <c r="AK633" i="5"/>
  <c r="AO633" i="5"/>
  <c r="AS633" i="5"/>
  <c r="AW633" i="5"/>
  <c r="BA633" i="5"/>
  <c r="BE633" i="5"/>
  <c r="AT633" i="5"/>
  <c r="AH633" i="5"/>
  <c r="AX633" i="5"/>
  <c r="AL633" i="5"/>
  <c r="BB633" i="5"/>
  <c r="AP633" i="5"/>
  <c r="BF633" i="5"/>
  <c r="AI629" i="5"/>
  <c r="AM629" i="5"/>
  <c r="AQ629" i="5"/>
  <c r="AU629" i="5"/>
  <c r="AY629" i="5"/>
  <c r="BC629" i="5"/>
  <c r="AF629" i="5"/>
  <c r="AJ629" i="5"/>
  <c r="AN629" i="5"/>
  <c r="AR629" i="5"/>
  <c r="AV629" i="5"/>
  <c r="AZ629" i="5"/>
  <c r="BD629" i="5"/>
  <c r="AG629" i="5"/>
  <c r="AK629" i="5"/>
  <c r="AO629" i="5"/>
  <c r="AS629" i="5"/>
  <c r="AW629" i="5"/>
  <c r="BA629" i="5"/>
  <c r="BE629" i="5"/>
  <c r="AP629" i="5"/>
  <c r="BF629" i="5"/>
  <c r="AT629" i="5"/>
  <c r="AH629" i="5"/>
  <c r="AX629" i="5"/>
  <c r="AL629" i="5"/>
  <c r="BB629" i="5"/>
  <c r="AI625" i="5"/>
  <c r="AM625" i="5"/>
  <c r="AQ625" i="5"/>
  <c r="AU625" i="5"/>
  <c r="AY625" i="5"/>
  <c r="BC625" i="5"/>
  <c r="AF625" i="5"/>
  <c r="AJ625" i="5"/>
  <c r="AN625" i="5"/>
  <c r="AR625" i="5"/>
  <c r="AV625" i="5"/>
  <c r="AZ625" i="5"/>
  <c r="BD625" i="5"/>
  <c r="AG625" i="5"/>
  <c r="AK625" i="5"/>
  <c r="AO625" i="5"/>
  <c r="AS625" i="5"/>
  <c r="AW625" i="5"/>
  <c r="BA625" i="5"/>
  <c r="BE625" i="5"/>
  <c r="AL625" i="5"/>
  <c r="BB625" i="5"/>
  <c r="AP625" i="5"/>
  <c r="BF625" i="5"/>
  <c r="AT625" i="5"/>
  <c r="AH625" i="5"/>
  <c r="AX625" i="5"/>
  <c r="AI621" i="5"/>
  <c r="AM621" i="5"/>
  <c r="AQ621" i="5"/>
  <c r="AU621" i="5"/>
  <c r="AY621" i="5"/>
  <c r="BC621" i="5"/>
  <c r="AF621" i="5"/>
  <c r="AJ621" i="5"/>
  <c r="AN621" i="5"/>
  <c r="AR621" i="5"/>
  <c r="AV621" i="5"/>
  <c r="AZ621" i="5"/>
  <c r="BD621" i="5"/>
  <c r="AG621" i="5"/>
  <c r="AK621" i="5"/>
  <c r="AO621" i="5"/>
  <c r="AS621" i="5"/>
  <c r="AW621" i="5"/>
  <c r="BA621" i="5"/>
  <c r="BE621" i="5"/>
  <c r="AH621" i="5"/>
  <c r="AX621" i="5"/>
  <c r="AL621" i="5"/>
  <c r="BB621" i="5"/>
  <c r="AP621" i="5"/>
  <c r="BF621" i="5"/>
  <c r="AT621" i="5"/>
  <c r="AI617" i="5"/>
  <c r="AM617" i="5"/>
  <c r="AQ617" i="5"/>
  <c r="AU617" i="5"/>
  <c r="AY617" i="5"/>
  <c r="BC617" i="5"/>
  <c r="AF617" i="5"/>
  <c r="AJ617" i="5"/>
  <c r="AN617" i="5"/>
  <c r="AR617" i="5"/>
  <c r="AV617" i="5"/>
  <c r="AZ617" i="5"/>
  <c r="BD617" i="5"/>
  <c r="AG617" i="5"/>
  <c r="AK617" i="5"/>
  <c r="AO617" i="5"/>
  <c r="AS617" i="5"/>
  <c r="AW617" i="5"/>
  <c r="BA617" i="5"/>
  <c r="BE617" i="5"/>
  <c r="AT617" i="5"/>
  <c r="AH617" i="5"/>
  <c r="AX617" i="5"/>
  <c r="AL617" i="5"/>
  <c r="BB617" i="5"/>
  <c r="AP617" i="5"/>
  <c r="BF617" i="5"/>
  <c r="AI613" i="5"/>
  <c r="AM613" i="5"/>
  <c r="AQ613" i="5"/>
  <c r="AU613" i="5"/>
  <c r="AY613" i="5"/>
  <c r="BC613" i="5"/>
  <c r="AF613" i="5"/>
  <c r="AJ613" i="5"/>
  <c r="AN613" i="5"/>
  <c r="AR613" i="5"/>
  <c r="AV613" i="5"/>
  <c r="AZ613" i="5"/>
  <c r="BD613" i="5"/>
  <c r="AG613" i="5"/>
  <c r="AK613" i="5"/>
  <c r="AO613" i="5"/>
  <c r="AS613" i="5"/>
  <c r="AW613" i="5"/>
  <c r="BA613" i="5"/>
  <c r="BE613" i="5"/>
  <c r="AP613" i="5"/>
  <c r="BF613" i="5"/>
  <c r="AT613" i="5"/>
  <c r="AH613" i="5"/>
  <c r="AX613" i="5"/>
  <c r="AL613" i="5"/>
  <c r="BB613" i="5"/>
  <c r="AI609" i="5"/>
  <c r="AM609" i="5"/>
  <c r="AQ609" i="5"/>
  <c r="AU609" i="5"/>
  <c r="AY609" i="5"/>
  <c r="BC609" i="5"/>
  <c r="AF609" i="5"/>
  <c r="AJ609" i="5"/>
  <c r="AN609" i="5"/>
  <c r="AR609" i="5"/>
  <c r="AV609" i="5"/>
  <c r="AZ609" i="5"/>
  <c r="BD609" i="5"/>
  <c r="AG609" i="5"/>
  <c r="AK609" i="5"/>
  <c r="AO609" i="5"/>
  <c r="AS609" i="5"/>
  <c r="AW609" i="5"/>
  <c r="BA609" i="5"/>
  <c r="BE609" i="5"/>
  <c r="AL609" i="5"/>
  <c r="BB609" i="5"/>
  <c r="AP609" i="5"/>
  <c r="BF609" i="5"/>
  <c r="AT609" i="5"/>
  <c r="AX609" i="5"/>
  <c r="AH609" i="5"/>
  <c r="AI605" i="5"/>
  <c r="AM605" i="5"/>
  <c r="AQ605" i="5"/>
  <c r="AU605" i="5"/>
  <c r="AY605" i="5"/>
  <c r="BC605" i="5"/>
  <c r="AF605" i="5"/>
  <c r="AJ605" i="5"/>
  <c r="AN605" i="5"/>
  <c r="AR605" i="5"/>
  <c r="AV605" i="5"/>
  <c r="AZ605" i="5"/>
  <c r="BD605" i="5"/>
  <c r="AG605" i="5"/>
  <c r="AK605" i="5"/>
  <c r="AO605" i="5"/>
  <c r="AS605" i="5"/>
  <c r="AW605" i="5"/>
  <c r="BA605" i="5"/>
  <c r="BE605" i="5"/>
  <c r="AH605" i="5"/>
  <c r="AX605" i="5"/>
  <c r="AL605" i="5"/>
  <c r="BB605" i="5"/>
  <c r="AP605" i="5"/>
  <c r="BF605" i="5"/>
  <c r="AT605" i="5"/>
  <c r="AI601" i="5"/>
  <c r="AM601" i="5"/>
  <c r="AQ601" i="5"/>
  <c r="AU601" i="5"/>
  <c r="AY601" i="5"/>
  <c r="BC601" i="5"/>
  <c r="AF601" i="5"/>
  <c r="AJ601" i="5"/>
  <c r="AN601" i="5"/>
  <c r="AR601" i="5"/>
  <c r="AV601" i="5"/>
  <c r="AZ601" i="5"/>
  <c r="BD601" i="5"/>
  <c r="AG601" i="5"/>
  <c r="AK601" i="5"/>
  <c r="AO601" i="5"/>
  <c r="AS601" i="5"/>
  <c r="AW601" i="5"/>
  <c r="BA601" i="5"/>
  <c r="BE601" i="5"/>
  <c r="AT601" i="5"/>
  <c r="AH601" i="5"/>
  <c r="AX601" i="5"/>
  <c r="AL601" i="5"/>
  <c r="BB601" i="5"/>
  <c r="AP601" i="5"/>
  <c r="BF601" i="5"/>
  <c r="AI597" i="5"/>
  <c r="AM597" i="5"/>
  <c r="AQ597" i="5"/>
  <c r="AU597" i="5"/>
  <c r="AY597" i="5"/>
  <c r="BC597" i="5"/>
  <c r="AF597" i="5"/>
  <c r="AJ597" i="5"/>
  <c r="AN597" i="5"/>
  <c r="AR597" i="5"/>
  <c r="AV597" i="5"/>
  <c r="AZ597" i="5"/>
  <c r="BD597" i="5"/>
  <c r="AG597" i="5"/>
  <c r="AK597" i="5"/>
  <c r="AO597" i="5"/>
  <c r="AS597" i="5"/>
  <c r="AW597" i="5"/>
  <c r="BA597" i="5"/>
  <c r="BE597" i="5"/>
  <c r="AP597" i="5"/>
  <c r="BF597" i="5"/>
  <c r="AT597" i="5"/>
  <c r="AH597" i="5"/>
  <c r="AX597" i="5"/>
  <c r="BB597" i="5"/>
  <c r="AL597" i="5"/>
  <c r="AI593" i="5"/>
  <c r="AM593" i="5"/>
  <c r="AQ593" i="5"/>
  <c r="AU593" i="5"/>
  <c r="AY593" i="5"/>
  <c r="BC593" i="5"/>
  <c r="AF593" i="5"/>
  <c r="AJ593" i="5"/>
  <c r="AN593" i="5"/>
  <c r="AR593" i="5"/>
  <c r="AV593" i="5"/>
  <c r="AZ593" i="5"/>
  <c r="BD593" i="5"/>
  <c r="AG593" i="5"/>
  <c r="AK593" i="5"/>
  <c r="AO593" i="5"/>
  <c r="AS593" i="5"/>
  <c r="AW593" i="5"/>
  <c r="BA593" i="5"/>
  <c r="BE593" i="5"/>
  <c r="AL593" i="5"/>
  <c r="BB593" i="5"/>
  <c r="AP593" i="5"/>
  <c r="BF593" i="5"/>
  <c r="AT593" i="5"/>
  <c r="AH593" i="5"/>
  <c r="AX593" i="5"/>
  <c r="AI589" i="5"/>
  <c r="AM589" i="5"/>
  <c r="AQ589" i="5"/>
  <c r="AU589" i="5"/>
  <c r="AY589" i="5"/>
  <c r="BC589" i="5"/>
  <c r="AF589" i="5"/>
  <c r="AJ589" i="5"/>
  <c r="AN589" i="5"/>
  <c r="AR589" i="5"/>
  <c r="AV589" i="5"/>
  <c r="AZ589" i="5"/>
  <c r="BD589" i="5"/>
  <c r="AG589" i="5"/>
  <c r="AK589" i="5"/>
  <c r="AO589" i="5"/>
  <c r="AS589" i="5"/>
  <c r="AW589" i="5"/>
  <c r="BA589" i="5"/>
  <c r="BE589" i="5"/>
  <c r="AH589" i="5"/>
  <c r="AX589" i="5"/>
  <c r="AL589" i="5"/>
  <c r="BB589" i="5"/>
  <c r="AP589" i="5"/>
  <c r="BF589" i="5"/>
  <c r="AT589" i="5"/>
  <c r="AI585" i="5"/>
  <c r="AM585" i="5"/>
  <c r="AQ585" i="5"/>
  <c r="AU585" i="5"/>
  <c r="AY585" i="5"/>
  <c r="BC585" i="5"/>
  <c r="AF585" i="5"/>
  <c r="AJ585" i="5"/>
  <c r="AN585" i="5"/>
  <c r="AR585" i="5"/>
  <c r="AV585" i="5"/>
  <c r="AZ585" i="5"/>
  <c r="BD585" i="5"/>
  <c r="AG585" i="5"/>
  <c r="AK585" i="5"/>
  <c r="AO585" i="5"/>
  <c r="AS585" i="5"/>
  <c r="AW585" i="5"/>
  <c r="BA585" i="5"/>
  <c r="BE585" i="5"/>
  <c r="AT585" i="5"/>
  <c r="AH585" i="5"/>
  <c r="AX585" i="5"/>
  <c r="AL585" i="5"/>
  <c r="BB585" i="5"/>
  <c r="BF585" i="5"/>
  <c r="AP585" i="5"/>
  <c r="AI581" i="5"/>
  <c r="AM581" i="5"/>
  <c r="AQ581" i="5"/>
  <c r="AU581" i="5"/>
  <c r="AY581" i="5"/>
  <c r="BC581" i="5"/>
  <c r="AF581" i="5"/>
  <c r="AJ581" i="5"/>
  <c r="AN581" i="5"/>
  <c r="AR581" i="5"/>
  <c r="AV581" i="5"/>
  <c r="AZ581" i="5"/>
  <c r="BD581" i="5"/>
  <c r="AG581" i="5"/>
  <c r="AK581" i="5"/>
  <c r="AO581" i="5"/>
  <c r="AS581" i="5"/>
  <c r="AW581" i="5"/>
  <c r="BA581" i="5"/>
  <c r="BE581" i="5"/>
  <c r="AP581" i="5"/>
  <c r="BF581" i="5"/>
  <c r="AT581" i="5"/>
  <c r="AH581" i="5"/>
  <c r="AX581" i="5"/>
  <c r="AL581" i="5"/>
  <c r="BB581" i="5"/>
  <c r="AI577" i="5"/>
  <c r="AM577" i="5"/>
  <c r="AQ577" i="5"/>
  <c r="AU577" i="5"/>
  <c r="AY577" i="5"/>
  <c r="BC577" i="5"/>
  <c r="AF577" i="5"/>
  <c r="AJ577" i="5"/>
  <c r="AN577" i="5"/>
  <c r="AR577" i="5"/>
  <c r="AV577" i="5"/>
  <c r="AZ577" i="5"/>
  <c r="BD577" i="5"/>
  <c r="AG577" i="5"/>
  <c r="AK577" i="5"/>
  <c r="AO577" i="5"/>
  <c r="AS577" i="5"/>
  <c r="AW577" i="5"/>
  <c r="BA577" i="5"/>
  <c r="BE577" i="5"/>
  <c r="AL577" i="5"/>
  <c r="BB577" i="5"/>
  <c r="AP577" i="5"/>
  <c r="BF577" i="5"/>
  <c r="AT577" i="5"/>
  <c r="AH577" i="5"/>
  <c r="AX577" i="5"/>
  <c r="AI573" i="5"/>
  <c r="AM573" i="5"/>
  <c r="AQ573" i="5"/>
  <c r="AU573" i="5"/>
  <c r="AY573" i="5"/>
  <c r="BC573" i="5"/>
  <c r="AF573" i="5"/>
  <c r="AJ573" i="5"/>
  <c r="AN573" i="5"/>
  <c r="AR573" i="5"/>
  <c r="AV573" i="5"/>
  <c r="AZ573" i="5"/>
  <c r="BD573" i="5"/>
  <c r="AG573" i="5"/>
  <c r="AK573" i="5"/>
  <c r="AO573" i="5"/>
  <c r="AS573" i="5"/>
  <c r="AW573" i="5"/>
  <c r="BA573" i="5"/>
  <c r="BE573" i="5"/>
  <c r="AH573" i="5"/>
  <c r="AX573" i="5"/>
  <c r="AL573" i="5"/>
  <c r="BB573" i="5"/>
  <c r="AP573" i="5"/>
  <c r="BF573" i="5"/>
  <c r="AT573" i="5"/>
  <c r="AI569" i="5"/>
  <c r="AM569" i="5"/>
  <c r="AQ569" i="5"/>
  <c r="AU569" i="5"/>
  <c r="AY569" i="5"/>
  <c r="BC569" i="5"/>
  <c r="AF569" i="5"/>
  <c r="AJ569" i="5"/>
  <c r="AN569" i="5"/>
  <c r="AR569" i="5"/>
  <c r="AV569" i="5"/>
  <c r="AZ569" i="5"/>
  <c r="BD569" i="5"/>
  <c r="AG569" i="5"/>
  <c r="AK569" i="5"/>
  <c r="AO569" i="5"/>
  <c r="AS569" i="5"/>
  <c r="AW569" i="5"/>
  <c r="BA569" i="5"/>
  <c r="BE569" i="5"/>
  <c r="AT569" i="5"/>
  <c r="AH569" i="5"/>
  <c r="AX569" i="5"/>
  <c r="AL569" i="5"/>
  <c r="BB569" i="5"/>
  <c r="AP569" i="5"/>
  <c r="BF569" i="5"/>
  <c r="AI565" i="5"/>
  <c r="AM565" i="5"/>
  <c r="AQ565" i="5"/>
  <c r="AU565" i="5"/>
  <c r="AY565" i="5"/>
  <c r="BC565" i="5"/>
  <c r="AF565" i="5"/>
  <c r="AJ565" i="5"/>
  <c r="AN565" i="5"/>
  <c r="AR565" i="5"/>
  <c r="AV565" i="5"/>
  <c r="AZ565" i="5"/>
  <c r="BD565" i="5"/>
  <c r="AG565" i="5"/>
  <c r="AK565" i="5"/>
  <c r="AO565" i="5"/>
  <c r="AS565" i="5"/>
  <c r="AW565" i="5"/>
  <c r="BA565" i="5"/>
  <c r="BE565" i="5"/>
  <c r="AP565" i="5"/>
  <c r="BF565" i="5"/>
  <c r="AT565" i="5"/>
  <c r="AH565" i="5"/>
  <c r="AX565" i="5"/>
  <c r="AL565" i="5"/>
  <c r="BB565" i="5"/>
  <c r="AI561" i="5"/>
  <c r="AM561" i="5"/>
  <c r="AQ561" i="5"/>
  <c r="AU561" i="5"/>
  <c r="AY561" i="5"/>
  <c r="BC561" i="5"/>
  <c r="AF561" i="5"/>
  <c r="AJ561" i="5"/>
  <c r="AN561" i="5"/>
  <c r="AR561" i="5"/>
  <c r="AV561" i="5"/>
  <c r="AZ561" i="5"/>
  <c r="BD561" i="5"/>
  <c r="AG561" i="5"/>
  <c r="AK561" i="5"/>
  <c r="AO561" i="5"/>
  <c r="AS561" i="5"/>
  <c r="AW561" i="5"/>
  <c r="BA561" i="5"/>
  <c r="BE561" i="5"/>
  <c r="AL561" i="5"/>
  <c r="BB561" i="5"/>
  <c r="AP561" i="5"/>
  <c r="BF561" i="5"/>
  <c r="AT561" i="5"/>
  <c r="AH561" i="5"/>
  <c r="AX561" i="5"/>
  <c r="AI557" i="5"/>
  <c r="AM557" i="5"/>
  <c r="AQ557" i="5"/>
  <c r="AU557" i="5"/>
  <c r="AY557" i="5"/>
  <c r="BC557" i="5"/>
  <c r="AF557" i="5"/>
  <c r="AJ557" i="5"/>
  <c r="AN557" i="5"/>
  <c r="AR557" i="5"/>
  <c r="AV557" i="5"/>
  <c r="AZ557" i="5"/>
  <c r="BD557" i="5"/>
  <c r="AG557" i="5"/>
  <c r="AK557" i="5"/>
  <c r="AO557" i="5"/>
  <c r="AS557" i="5"/>
  <c r="AW557" i="5"/>
  <c r="BA557" i="5"/>
  <c r="BE557" i="5"/>
  <c r="AH557" i="5"/>
  <c r="AX557" i="5"/>
  <c r="AL557" i="5"/>
  <c r="BB557" i="5"/>
  <c r="AP557" i="5"/>
  <c r="BF557" i="5"/>
  <c r="AT557" i="5"/>
  <c r="AI553" i="5"/>
  <c r="AM553" i="5"/>
  <c r="AQ553" i="5"/>
  <c r="AU553" i="5"/>
  <c r="AY553" i="5"/>
  <c r="BC553" i="5"/>
  <c r="AF553" i="5"/>
  <c r="AJ553" i="5"/>
  <c r="AN553" i="5"/>
  <c r="AR553" i="5"/>
  <c r="AV553" i="5"/>
  <c r="AZ553" i="5"/>
  <c r="BD553" i="5"/>
  <c r="AG553" i="5"/>
  <c r="AK553" i="5"/>
  <c r="AO553" i="5"/>
  <c r="AS553" i="5"/>
  <c r="AW553" i="5"/>
  <c r="BA553" i="5"/>
  <c r="BE553" i="5"/>
  <c r="AT553" i="5"/>
  <c r="AH553" i="5"/>
  <c r="AX553" i="5"/>
  <c r="AL553" i="5"/>
  <c r="BB553" i="5"/>
  <c r="AP553" i="5"/>
  <c r="BF553" i="5"/>
  <c r="AI549" i="5"/>
  <c r="AM549" i="5"/>
  <c r="AQ549" i="5"/>
  <c r="AU549" i="5"/>
  <c r="AY549" i="5"/>
  <c r="BC549" i="5"/>
  <c r="AF549" i="5"/>
  <c r="AJ549" i="5"/>
  <c r="AN549" i="5"/>
  <c r="AR549" i="5"/>
  <c r="AV549" i="5"/>
  <c r="AZ549" i="5"/>
  <c r="BD549" i="5"/>
  <c r="AG549" i="5"/>
  <c r="AK549" i="5"/>
  <c r="AO549" i="5"/>
  <c r="AS549" i="5"/>
  <c r="AW549" i="5"/>
  <c r="BA549" i="5"/>
  <c r="BE549" i="5"/>
  <c r="AP549" i="5"/>
  <c r="BF549" i="5"/>
  <c r="AT549" i="5"/>
  <c r="AH549" i="5"/>
  <c r="AX549" i="5"/>
  <c r="AL549" i="5"/>
  <c r="BB549" i="5"/>
  <c r="AI545" i="5"/>
  <c r="AM545" i="5"/>
  <c r="AQ545" i="5"/>
  <c r="AU545" i="5"/>
  <c r="AY545" i="5"/>
  <c r="BC545" i="5"/>
  <c r="AF545" i="5"/>
  <c r="AJ545" i="5"/>
  <c r="AN545" i="5"/>
  <c r="AR545" i="5"/>
  <c r="AV545" i="5"/>
  <c r="AZ545" i="5"/>
  <c r="BD545" i="5"/>
  <c r="AG545" i="5"/>
  <c r="AK545" i="5"/>
  <c r="AO545" i="5"/>
  <c r="AS545" i="5"/>
  <c r="AW545" i="5"/>
  <c r="BA545" i="5"/>
  <c r="BE545" i="5"/>
  <c r="AL545" i="5"/>
  <c r="BB545" i="5"/>
  <c r="AP545" i="5"/>
  <c r="BF545" i="5"/>
  <c r="AT545" i="5"/>
  <c r="AH545" i="5"/>
  <c r="AX545" i="5"/>
  <c r="AI541" i="5"/>
  <c r="AM541" i="5"/>
  <c r="AQ541" i="5"/>
  <c r="AU541" i="5"/>
  <c r="AY541" i="5"/>
  <c r="BC541" i="5"/>
  <c r="AF541" i="5"/>
  <c r="AJ541" i="5"/>
  <c r="AN541" i="5"/>
  <c r="AR541" i="5"/>
  <c r="AV541" i="5"/>
  <c r="AZ541" i="5"/>
  <c r="BD541" i="5"/>
  <c r="AG541" i="5"/>
  <c r="AK541" i="5"/>
  <c r="AO541" i="5"/>
  <c r="AS541" i="5"/>
  <c r="AW541" i="5"/>
  <c r="BA541" i="5"/>
  <c r="BE541" i="5"/>
  <c r="AH541" i="5"/>
  <c r="AX541" i="5"/>
  <c r="AL541" i="5"/>
  <c r="BB541" i="5"/>
  <c r="AP541" i="5"/>
  <c r="BF541" i="5"/>
  <c r="AT541" i="5"/>
  <c r="AI537" i="5"/>
  <c r="AM537" i="5"/>
  <c r="AQ537" i="5"/>
  <c r="AU537" i="5"/>
  <c r="AY537" i="5"/>
  <c r="BC537" i="5"/>
  <c r="AF537" i="5"/>
  <c r="AJ537" i="5"/>
  <c r="AN537" i="5"/>
  <c r="AR537" i="5"/>
  <c r="AV537" i="5"/>
  <c r="AZ537" i="5"/>
  <c r="BD537" i="5"/>
  <c r="AG537" i="5"/>
  <c r="AK537" i="5"/>
  <c r="AO537" i="5"/>
  <c r="AS537" i="5"/>
  <c r="AW537" i="5"/>
  <c r="BA537" i="5"/>
  <c r="BE537" i="5"/>
  <c r="AT537" i="5"/>
  <c r="AH537" i="5"/>
  <c r="AX537" i="5"/>
  <c r="AL537" i="5"/>
  <c r="BB537" i="5"/>
  <c r="AP537" i="5"/>
  <c r="BF537" i="5"/>
  <c r="AI533" i="5"/>
  <c r="AM533" i="5"/>
  <c r="AQ533" i="5"/>
  <c r="AU533" i="5"/>
  <c r="AY533" i="5"/>
  <c r="BC533" i="5"/>
  <c r="AF533" i="5"/>
  <c r="AJ533" i="5"/>
  <c r="AN533" i="5"/>
  <c r="AR533" i="5"/>
  <c r="AV533" i="5"/>
  <c r="AZ533" i="5"/>
  <c r="BD533" i="5"/>
  <c r="AG533" i="5"/>
  <c r="AK533" i="5"/>
  <c r="AO533" i="5"/>
  <c r="AS533" i="5"/>
  <c r="AW533" i="5"/>
  <c r="BA533" i="5"/>
  <c r="BE533" i="5"/>
  <c r="AP533" i="5"/>
  <c r="BF533" i="5"/>
  <c r="AT533" i="5"/>
  <c r="AH533" i="5"/>
  <c r="AX533" i="5"/>
  <c r="AL533" i="5"/>
  <c r="BB533" i="5"/>
  <c r="AH529" i="5"/>
  <c r="AL529" i="5"/>
  <c r="AP529" i="5"/>
  <c r="AT529" i="5"/>
  <c r="AX529" i="5"/>
  <c r="BB529" i="5"/>
  <c r="AI529" i="5"/>
  <c r="AM529" i="5"/>
  <c r="AQ529" i="5"/>
  <c r="AU529" i="5"/>
  <c r="AY529" i="5"/>
  <c r="BC529" i="5"/>
  <c r="AF529" i="5"/>
  <c r="AJ529" i="5"/>
  <c r="AN529" i="5"/>
  <c r="AR529" i="5"/>
  <c r="AV529" i="5"/>
  <c r="AZ529" i="5"/>
  <c r="BD529" i="5"/>
  <c r="AK529" i="5"/>
  <c r="BA529" i="5"/>
  <c r="AO529" i="5"/>
  <c r="BE529" i="5"/>
  <c r="AS529" i="5"/>
  <c r="BF529" i="5"/>
  <c r="AG529" i="5"/>
  <c r="AW529" i="5"/>
  <c r="AH525" i="5"/>
  <c r="AL525" i="5"/>
  <c r="AP525" i="5"/>
  <c r="AT525" i="5"/>
  <c r="AX525" i="5"/>
  <c r="BB525" i="5"/>
  <c r="BF525" i="5"/>
  <c r="AI525" i="5"/>
  <c r="AM525" i="5"/>
  <c r="AQ525" i="5"/>
  <c r="AU525" i="5"/>
  <c r="AY525" i="5"/>
  <c r="BC525" i="5"/>
  <c r="AF525" i="5"/>
  <c r="AJ525" i="5"/>
  <c r="AN525" i="5"/>
  <c r="AR525" i="5"/>
  <c r="AV525" i="5"/>
  <c r="AZ525" i="5"/>
  <c r="BD525" i="5"/>
  <c r="AG525" i="5"/>
  <c r="AW525" i="5"/>
  <c r="AK525" i="5"/>
  <c r="BA525" i="5"/>
  <c r="AO525" i="5"/>
  <c r="BE525" i="5"/>
  <c r="AS525" i="5"/>
  <c r="AH521" i="5"/>
  <c r="AL521" i="5"/>
  <c r="AP521" i="5"/>
  <c r="AT521" i="5"/>
  <c r="AX521" i="5"/>
  <c r="BB521" i="5"/>
  <c r="BF521" i="5"/>
  <c r="AI521" i="5"/>
  <c r="AM521" i="5"/>
  <c r="AQ521" i="5"/>
  <c r="AU521" i="5"/>
  <c r="AY521" i="5"/>
  <c r="BC521" i="5"/>
  <c r="AF521" i="5"/>
  <c r="AJ521" i="5"/>
  <c r="AN521" i="5"/>
  <c r="AR521" i="5"/>
  <c r="AV521" i="5"/>
  <c r="AZ521" i="5"/>
  <c r="BD521" i="5"/>
  <c r="AS521" i="5"/>
  <c r="AG521" i="5"/>
  <c r="AW521" i="5"/>
  <c r="AK521" i="5"/>
  <c r="BA521" i="5"/>
  <c r="AO521" i="5"/>
  <c r="BE521" i="5"/>
  <c r="AH517" i="5"/>
  <c r="AL517" i="5"/>
  <c r="AP517" i="5"/>
  <c r="AT517" i="5"/>
  <c r="AX517" i="5"/>
  <c r="BB517" i="5"/>
  <c r="BF517" i="5"/>
  <c r="AI517" i="5"/>
  <c r="AM517" i="5"/>
  <c r="AQ517" i="5"/>
  <c r="AU517" i="5"/>
  <c r="AY517" i="5"/>
  <c r="BC517" i="5"/>
  <c r="AF517" i="5"/>
  <c r="AJ517" i="5"/>
  <c r="AN517" i="5"/>
  <c r="AR517" i="5"/>
  <c r="AV517" i="5"/>
  <c r="AZ517" i="5"/>
  <c r="BD517" i="5"/>
  <c r="AO517" i="5"/>
  <c r="BE517" i="5"/>
  <c r="AS517" i="5"/>
  <c r="AG517" i="5"/>
  <c r="AW517" i="5"/>
  <c r="AK517" i="5"/>
  <c r="BA517" i="5"/>
  <c r="AH513" i="5"/>
  <c r="AL513" i="5"/>
  <c r="AP513" i="5"/>
  <c r="AT513" i="5"/>
  <c r="AX513" i="5"/>
  <c r="BB513" i="5"/>
  <c r="BF513" i="5"/>
  <c r="AI513" i="5"/>
  <c r="AM513" i="5"/>
  <c r="AQ513" i="5"/>
  <c r="AU513" i="5"/>
  <c r="AY513" i="5"/>
  <c r="BC513" i="5"/>
  <c r="AF513" i="5"/>
  <c r="AJ513" i="5"/>
  <c r="AN513" i="5"/>
  <c r="AR513" i="5"/>
  <c r="AV513" i="5"/>
  <c r="AZ513" i="5"/>
  <c r="BD513" i="5"/>
  <c r="AK513" i="5"/>
  <c r="BA513" i="5"/>
  <c r="AO513" i="5"/>
  <c r="BE513" i="5"/>
  <c r="AS513" i="5"/>
  <c r="AG513" i="5"/>
  <c r="AW513" i="5"/>
  <c r="AH509" i="5"/>
  <c r="AL509" i="5"/>
  <c r="AP509" i="5"/>
  <c r="AT509" i="5"/>
  <c r="AX509" i="5"/>
  <c r="BB509" i="5"/>
  <c r="BF509" i="5"/>
  <c r="AI509" i="5"/>
  <c r="AM509" i="5"/>
  <c r="AQ509" i="5"/>
  <c r="AU509" i="5"/>
  <c r="AY509" i="5"/>
  <c r="BC509" i="5"/>
  <c r="AF509" i="5"/>
  <c r="AJ509" i="5"/>
  <c r="AN509" i="5"/>
  <c r="AR509" i="5"/>
  <c r="AV509" i="5"/>
  <c r="AZ509" i="5"/>
  <c r="BD509" i="5"/>
  <c r="AG509" i="5"/>
  <c r="AW509" i="5"/>
  <c r="AK509" i="5"/>
  <c r="BA509" i="5"/>
  <c r="AO509" i="5"/>
  <c r="BE509" i="5"/>
  <c r="AS509" i="5"/>
  <c r="AH505" i="5"/>
  <c r="AL505" i="5"/>
  <c r="AP505" i="5"/>
  <c r="AT505" i="5"/>
  <c r="AX505" i="5"/>
  <c r="BB505" i="5"/>
  <c r="BF505" i="5"/>
  <c r="AI505" i="5"/>
  <c r="AM505" i="5"/>
  <c r="AQ505" i="5"/>
  <c r="AU505" i="5"/>
  <c r="AY505" i="5"/>
  <c r="BC505" i="5"/>
  <c r="AF505" i="5"/>
  <c r="AJ505" i="5"/>
  <c r="AN505" i="5"/>
  <c r="AR505" i="5"/>
  <c r="AV505" i="5"/>
  <c r="AZ505" i="5"/>
  <c r="BD505" i="5"/>
  <c r="AS505" i="5"/>
  <c r="AG505" i="5"/>
  <c r="AW505" i="5"/>
  <c r="AK505" i="5"/>
  <c r="BA505" i="5"/>
  <c r="AO505" i="5"/>
  <c r="BE505" i="5"/>
  <c r="AH501" i="5"/>
  <c r="AL501" i="5"/>
  <c r="AP501" i="5"/>
  <c r="AT501" i="5"/>
  <c r="AX501" i="5"/>
  <c r="BB501" i="5"/>
  <c r="BF501" i="5"/>
  <c r="AI501" i="5"/>
  <c r="AM501" i="5"/>
  <c r="AQ501" i="5"/>
  <c r="AU501" i="5"/>
  <c r="AY501" i="5"/>
  <c r="BC501" i="5"/>
  <c r="AF501" i="5"/>
  <c r="AJ501" i="5"/>
  <c r="AN501" i="5"/>
  <c r="AR501" i="5"/>
  <c r="AV501" i="5"/>
  <c r="AZ501" i="5"/>
  <c r="BD501" i="5"/>
  <c r="AO501" i="5"/>
  <c r="BE501" i="5"/>
  <c r="AS501" i="5"/>
  <c r="AG501" i="5"/>
  <c r="AW501" i="5"/>
  <c r="AK501" i="5"/>
  <c r="BA501" i="5"/>
  <c r="AH497" i="5"/>
  <c r="AL497" i="5"/>
  <c r="AP497" i="5"/>
  <c r="AT497" i="5"/>
  <c r="AX497" i="5"/>
  <c r="BB497" i="5"/>
  <c r="BF497" i="5"/>
  <c r="AI497" i="5"/>
  <c r="AM497" i="5"/>
  <c r="AQ497" i="5"/>
  <c r="AU497" i="5"/>
  <c r="AY497" i="5"/>
  <c r="BC497" i="5"/>
  <c r="AF497" i="5"/>
  <c r="AJ497" i="5"/>
  <c r="AN497" i="5"/>
  <c r="AR497" i="5"/>
  <c r="AV497" i="5"/>
  <c r="AZ497" i="5"/>
  <c r="BD497" i="5"/>
  <c r="AK497" i="5"/>
  <c r="BA497" i="5"/>
  <c r="AO497" i="5"/>
  <c r="BE497" i="5"/>
  <c r="AS497" i="5"/>
  <c r="AW497" i="5"/>
  <c r="AG497" i="5"/>
  <c r="AH493" i="5"/>
  <c r="AL493" i="5"/>
  <c r="AP493" i="5"/>
  <c r="AT493" i="5"/>
  <c r="AX493" i="5"/>
  <c r="BB493" i="5"/>
  <c r="BF493" i="5"/>
  <c r="AI493" i="5"/>
  <c r="AM493" i="5"/>
  <c r="AQ493" i="5"/>
  <c r="AU493" i="5"/>
  <c r="AY493" i="5"/>
  <c r="BC493" i="5"/>
  <c r="AF493" i="5"/>
  <c r="AJ493" i="5"/>
  <c r="AN493" i="5"/>
  <c r="AR493" i="5"/>
  <c r="AV493" i="5"/>
  <c r="AZ493" i="5"/>
  <c r="BD493" i="5"/>
  <c r="AG493" i="5"/>
  <c r="AW493" i="5"/>
  <c r="AK493" i="5"/>
  <c r="BA493" i="5"/>
  <c r="AO493" i="5"/>
  <c r="BE493" i="5"/>
  <c r="AS493" i="5"/>
  <c r="AH489" i="5"/>
  <c r="AL489" i="5"/>
  <c r="AP489" i="5"/>
  <c r="AT489" i="5"/>
  <c r="AX489" i="5"/>
  <c r="BB489" i="5"/>
  <c r="BF489" i="5"/>
  <c r="AI489" i="5"/>
  <c r="AM489" i="5"/>
  <c r="AQ489" i="5"/>
  <c r="AU489" i="5"/>
  <c r="AY489" i="5"/>
  <c r="BC489" i="5"/>
  <c r="AF489" i="5"/>
  <c r="AJ489" i="5"/>
  <c r="AN489" i="5"/>
  <c r="AR489" i="5"/>
  <c r="AV489" i="5"/>
  <c r="AZ489" i="5"/>
  <c r="BD489" i="5"/>
  <c r="AS489" i="5"/>
  <c r="AG489" i="5"/>
  <c r="AW489" i="5"/>
  <c r="AK489" i="5"/>
  <c r="BA489" i="5"/>
  <c r="AO489" i="5"/>
  <c r="BE489" i="5"/>
  <c r="AH485" i="5"/>
  <c r="AL485" i="5"/>
  <c r="AP485" i="5"/>
  <c r="AT485" i="5"/>
  <c r="AX485" i="5"/>
  <c r="BB485" i="5"/>
  <c r="BF485" i="5"/>
  <c r="AI485" i="5"/>
  <c r="AM485" i="5"/>
  <c r="AQ485" i="5"/>
  <c r="AU485" i="5"/>
  <c r="AY485" i="5"/>
  <c r="BC485" i="5"/>
  <c r="AF485" i="5"/>
  <c r="AJ485" i="5"/>
  <c r="AN485" i="5"/>
  <c r="AR485" i="5"/>
  <c r="AV485" i="5"/>
  <c r="AZ485" i="5"/>
  <c r="BD485" i="5"/>
  <c r="AO485" i="5"/>
  <c r="BE485" i="5"/>
  <c r="AS485" i="5"/>
  <c r="AG485" i="5"/>
  <c r="AW485" i="5"/>
  <c r="BA485" i="5"/>
  <c r="AK485" i="5"/>
  <c r="AH481" i="5"/>
  <c r="AL481" i="5"/>
  <c r="AP481" i="5"/>
  <c r="AT481" i="5"/>
  <c r="AX481" i="5"/>
  <c r="BB481" i="5"/>
  <c r="BF481" i="5"/>
  <c r="AI481" i="5"/>
  <c r="AM481" i="5"/>
  <c r="AQ481" i="5"/>
  <c r="AU481" i="5"/>
  <c r="AY481" i="5"/>
  <c r="BC481" i="5"/>
  <c r="AF481" i="5"/>
  <c r="AJ481" i="5"/>
  <c r="AN481" i="5"/>
  <c r="AR481" i="5"/>
  <c r="AV481" i="5"/>
  <c r="AZ481" i="5"/>
  <c r="BD481" i="5"/>
  <c r="AK481" i="5"/>
  <c r="BA481" i="5"/>
  <c r="AO481" i="5"/>
  <c r="BE481" i="5"/>
  <c r="AS481" i="5"/>
  <c r="AG481" i="5"/>
  <c r="AW481" i="5"/>
  <c r="AH477" i="5"/>
  <c r="AL477" i="5"/>
  <c r="AP477" i="5"/>
  <c r="AT477" i="5"/>
  <c r="AX477" i="5"/>
  <c r="BB477" i="5"/>
  <c r="BF477" i="5"/>
  <c r="AI477" i="5"/>
  <c r="AM477" i="5"/>
  <c r="AQ477" i="5"/>
  <c r="AU477" i="5"/>
  <c r="AY477" i="5"/>
  <c r="BC477" i="5"/>
  <c r="AF477" i="5"/>
  <c r="AJ477" i="5"/>
  <c r="AN477" i="5"/>
  <c r="AR477" i="5"/>
  <c r="AV477" i="5"/>
  <c r="AZ477" i="5"/>
  <c r="BD477" i="5"/>
  <c r="AG477" i="5"/>
  <c r="AW477" i="5"/>
  <c r="AK477" i="5"/>
  <c r="BA477" i="5"/>
  <c r="AO477" i="5"/>
  <c r="BE477" i="5"/>
  <c r="AS477" i="5"/>
  <c r="AH473" i="5"/>
  <c r="AL473" i="5"/>
  <c r="AP473" i="5"/>
  <c r="AT473" i="5"/>
  <c r="AX473" i="5"/>
  <c r="BB473" i="5"/>
  <c r="BF473" i="5"/>
  <c r="AI473" i="5"/>
  <c r="AM473" i="5"/>
  <c r="AQ473" i="5"/>
  <c r="AU473" i="5"/>
  <c r="AY473" i="5"/>
  <c r="BC473" i="5"/>
  <c r="AF473" i="5"/>
  <c r="AJ473" i="5"/>
  <c r="AN473" i="5"/>
  <c r="AR473" i="5"/>
  <c r="AV473" i="5"/>
  <c r="AZ473" i="5"/>
  <c r="BD473" i="5"/>
  <c r="AS473" i="5"/>
  <c r="AG473" i="5"/>
  <c r="AW473" i="5"/>
  <c r="AK473" i="5"/>
  <c r="BA473" i="5"/>
  <c r="BE473" i="5"/>
  <c r="AO473" i="5"/>
  <c r="AH469" i="5"/>
  <c r="AL469" i="5"/>
  <c r="AP469" i="5"/>
  <c r="AT469" i="5"/>
  <c r="AX469" i="5"/>
  <c r="BB469" i="5"/>
  <c r="BF469" i="5"/>
  <c r="AI469" i="5"/>
  <c r="AM469" i="5"/>
  <c r="AQ469" i="5"/>
  <c r="AU469" i="5"/>
  <c r="AY469" i="5"/>
  <c r="BC469" i="5"/>
  <c r="AF469" i="5"/>
  <c r="AJ469" i="5"/>
  <c r="AN469" i="5"/>
  <c r="AR469" i="5"/>
  <c r="AV469" i="5"/>
  <c r="AZ469" i="5"/>
  <c r="BD469" i="5"/>
  <c r="AO469" i="5"/>
  <c r="BE469" i="5"/>
  <c r="AS469" i="5"/>
  <c r="AG469" i="5"/>
  <c r="AW469" i="5"/>
  <c r="AK469" i="5"/>
  <c r="BA469" i="5"/>
  <c r="AI465" i="5"/>
  <c r="AM465" i="5"/>
  <c r="AQ465" i="5"/>
  <c r="AU465" i="5"/>
  <c r="AY465" i="5"/>
  <c r="BC465" i="5"/>
  <c r="AF465" i="5"/>
  <c r="AK465" i="5"/>
  <c r="AP465" i="5"/>
  <c r="AV465" i="5"/>
  <c r="BA465" i="5"/>
  <c r="BF465" i="5"/>
  <c r="AG465" i="5"/>
  <c r="AL465" i="5"/>
  <c r="AR465" i="5"/>
  <c r="AW465" i="5"/>
  <c r="BB465" i="5"/>
  <c r="AH465" i="5"/>
  <c r="AN465" i="5"/>
  <c r="AS465" i="5"/>
  <c r="AX465" i="5"/>
  <c r="BD465" i="5"/>
  <c r="AZ465" i="5"/>
  <c r="AJ465" i="5"/>
  <c r="BE465" i="5"/>
  <c r="AO465" i="5"/>
  <c r="AT465" i="5"/>
  <c r="AI461" i="5"/>
  <c r="AM461" i="5"/>
  <c r="AQ461" i="5"/>
  <c r="AU461" i="5"/>
  <c r="AY461" i="5"/>
  <c r="BC461" i="5"/>
  <c r="AG461" i="5"/>
  <c r="AL461" i="5"/>
  <c r="AR461" i="5"/>
  <c r="AW461" i="5"/>
  <c r="BB461" i="5"/>
  <c r="AH461" i="5"/>
  <c r="AN461" i="5"/>
  <c r="AS461" i="5"/>
  <c r="AX461" i="5"/>
  <c r="BD461" i="5"/>
  <c r="AJ461" i="5"/>
  <c r="AO461" i="5"/>
  <c r="AT461" i="5"/>
  <c r="AZ461" i="5"/>
  <c r="BE461" i="5"/>
  <c r="AF461" i="5"/>
  <c r="BA461" i="5"/>
  <c r="AK461" i="5"/>
  <c r="BF461" i="5"/>
  <c r="AP461" i="5"/>
  <c r="AV461" i="5"/>
  <c r="AI457" i="5"/>
  <c r="AM457" i="5"/>
  <c r="AQ457" i="5"/>
  <c r="AU457" i="5"/>
  <c r="AY457" i="5"/>
  <c r="BC457" i="5"/>
  <c r="AH457" i="5"/>
  <c r="AN457" i="5"/>
  <c r="AS457" i="5"/>
  <c r="AX457" i="5"/>
  <c r="BD457" i="5"/>
  <c r="AJ457" i="5"/>
  <c r="AO457" i="5"/>
  <c r="AT457" i="5"/>
  <c r="AZ457" i="5"/>
  <c r="BE457" i="5"/>
  <c r="AF457" i="5"/>
  <c r="AK457" i="5"/>
  <c r="AP457" i="5"/>
  <c r="AV457" i="5"/>
  <c r="BA457" i="5"/>
  <c r="BF457" i="5"/>
  <c r="AG457" i="5"/>
  <c r="BB457" i="5"/>
  <c r="AL457" i="5"/>
  <c r="AR457" i="5"/>
  <c r="AW457" i="5"/>
  <c r="AI453" i="5"/>
  <c r="AM453" i="5"/>
  <c r="AQ453" i="5"/>
  <c r="AU453" i="5"/>
  <c r="AY453" i="5"/>
  <c r="BC453" i="5"/>
  <c r="AJ453" i="5"/>
  <c r="AO453" i="5"/>
  <c r="AT453" i="5"/>
  <c r="AZ453" i="5"/>
  <c r="BE453" i="5"/>
  <c r="AF453" i="5"/>
  <c r="AK453" i="5"/>
  <c r="AP453" i="5"/>
  <c r="AV453" i="5"/>
  <c r="BA453" i="5"/>
  <c r="BF453" i="5"/>
  <c r="AG453" i="5"/>
  <c r="AL453" i="5"/>
  <c r="AR453" i="5"/>
  <c r="AW453" i="5"/>
  <c r="BB453" i="5"/>
  <c r="AH453" i="5"/>
  <c r="BD453" i="5"/>
  <c r="AN453" i="5"/>
  <c r="AS453" i="5"/>
  <c r="AX453" i="5"/>
  <c r="AI449" i="5"/>
  <c r="AM449" i="5"/>
  <c r="AQ449" i="5"/>
  <c r="AU449" i="5"/>
  <c r="AY449" i="5"/>
  <c r="BC449" i="5"/>
  <c r="AF449" i="5"/>
  <c r="AK449" i="5"/>
  <c r="AP449" i="5"/>
  <c r="AV449" i="5"/>
  <c r="BA449" i="5"/>
  <c r="BF449" i="5"/>
  <c r="AG449" i="5"/>
  <c r="AL449" i="5"/>
  <c r="AR449" i="5"/>
  <c r="AW449" i="5"/>
  <c r="BB449" i="5"/>
  <c r="AH449" i="5"/>
  <c r="AN449" i="5"/>
  <c r="AS449" i="5"/>
  <c r="AX449" i="5"/>
  <c r="BD449" i="5"/>
  <c r="AJ449" i="5"/>
  <c r="BE449" i="5"/>
  <c r="AO449" i="5"/>
  <c r="AT449" i="5"/>
  <c r="AZ449" i="5"/>
  <c r="AI445" i="5"/>
  <c r="AM445" i="5"/>
  <c r="AQ445" i="5"/>
  <c r="AU445" i="5"/>
  <c r="AY445" i="5"/>
  <c r="BC445" i="5"/>
  <c r="AG445" i="5"/>
  <c r="AL445" i="5"/>
  <c r="AR445" i="5"/>
  <c r="AW445" i="5"/>
  <c r="BB445" i="5"/>
  <c r="AH445" i="5"/>
  <c r="AN445" i="5"/>
  <c r="AS445" i="5"/>
  <c r="AX445" i="5"/>
  <c r="BD445" i="5"/>
  <c r="AJ445" i="5"/>
  <c r="AO445" i="5"/>
  <c r="AT445" i="5"/>
  <c r="AZ445" i="5"/>
  <c r="BE445" i="5"/>
  <c r="AK445" i="5"/>
  <c r="BF445" i="5"/>
  <c r="AP445" i="5"/>
  <c r="AV445" i="5"/>
  <c r="AF445" i="5"/>
  <c r="BA445" i="5"/>
  <c r="AI441" i="5"/>
  <c r="AM441" i="5"/>
  <c r="AQ441" i="5"/>
  <c r="AU441" i="5"/>
  <c r="AY441" i="5"/>
  <c r="BC441" i="5"/>
  <c r="AH441" i="5"/>
  <c r="AN441" i="5"/>
  <c r="AS441" i="5"/>
  <c r="AX441" i="5"/>
  <c r="BD441" i="5"/>
  <c r="AJ441" i="5"/>
  <c r="AO441" i="5"/>
  <c r="AT441" i="5"/>
  <c r="AZ441" i="5"/>
  <c r="BE441" i="5"/>
  <c r="AF441" i="5"/>
  <c r="AK441" i="5"/>
  <c r="AP441" i="5"/>
  <c r="AV441" i="5"/>
  <c r="BA441" i="5"/>
  <c r="BF441" i="5"/>
  <c r="AL441" i="5"/>
  <c r="AR441" i="5"/>
  <c r="AW441" i="5"/>
  <c r="BB441" i="5"/>
  <c r="AG441" i="5"/>
  <c r="AI437" i="5"/>
  <c r="AM437" i="5"/>
  <c r="AQ437" i="5"/>
  <c r="AU437" i="5"/>
  <c r="AY437" i="5"/>
  <c r="BC437" i="5"/>
  <c r="AJ437" i="5"/>
  <c r="AO437" i="5"/>
  <c r="AT437" i="5"/>
  <c r="AZ437" i="5"/>
  <c r="BE437" i="5"/>
  <c r="AF437" i="5"/>
  <c r="AK437" i="5"/>
  <c r="AP437" i="5"/>
  <c r="AV437" i="5"/>
  <c r="BA437" i="5"/>
  <c r="BF437" i="5"/>
  <c r="AG437" i="5"/>
  <c r="AL437" i="5"/>
  <c r="AR437" i="5"/>
  <c r="AW437" i="5"/>
  <c r="BB437" i="5"/>
  <c r="AN437" i="5"/>
  <c r="AS437" i="5"/>
  <c r="AX437" i="5"/>
  <c r="AH437" i="5"/>
  <c r="BD437" i="5"/>
  <c r="AI433" i="5"/>
  <c r="AM433" i="5"/>
  <c r="AQ433" i="5"/>
  <c r="AU433" i="5"/>
  <c r="AY433" i="5"/>
  <c r="BC433" i="5"/>
  <c r="AF433" i="5"/>
  <c r="AK433" i="5"/>
  <c r="AP433" i="5"/>
  <c r="AV433" i="5"/>
  <c r="BA433" i="5"/>
  <c r="BF433" i="5"/>
  <c r="AG433" i="5"/>
  <c r="AL433" i="5"/>
  <c r="AR433" i="5"/>
  <c r="AW433" i="5"/>
  <c r="BB433" i="5"/>
  <c r="AH433" i="5"/>
  <c r="AN433" i="5"/>
  <c r="AS433" i="5"/>
  <c r="AX433" i="5"/>
  <c r="BD433" i="5"/>
  <c r="AO433" i="5"/>
  <c r="AT433" i="5"/>
  <c r="AZ433" i="5"/>
  <c r="AJ433" i="5"/>
  <c r="BE433" i="5"/>
  <c r="AI429" i="5"/>
  <c r="AM429" i="5"/>
  <c r="AQ429" i="5"/>
  <c r="AU429" i="5"/>
  <c r="AY429" i="5"/>
  <c r="BC429" i="5"/>
  <c r="AG429" i="5"/>
  <c r="AL429" i="5"/>
  <c r="AR429" i="5"/>
  <c r="AW429" i="5"/>
  <c r="BB429" i="5"/>
  <c r="AH429" i="5"/>
  <c r="AN429" i="5"/>
  <c r="AS429" i="5"/>
  <c r="AX429" i="5"/>
  <c r="BD429" i="5"/>
  <c r="AJ429" i="5"/>
  <c r="AO429" i="5"/>
  <c r="AT429" i="5"/>
  <c r="AZ429" i="5"/>
  <c r="BE429" i="5"/>
  <c r="AP429" i="5"/>
  <c r="AV429" i="5"/>
  <c r="AF429" i="5"/>
  <c r="BA429" i="5"/>
  <c r="AK429" i="5"/>
  <c r="BF429" i="5"/>
  <c r="AI425" i="5"/>
  <c r="AM425" i="5"/>
  <c r="AQ425" i="5"/>
  <c r="AU425" i="5"/>
  <c r="AY425" i="5"/>
  <c r="BC425" i="5"/>
  <c r="AH425" i="5"/>
  <c r="AN425" i="5"/>
  <c r="AS425" i="5"/>
  <c r="AX425" i="5"/>
  <c r="BD425" i="5"/>
  <c r="AJ425" i="5"/>
  <c r="AO425" i="5"/>
  <c r="AT425" i="5"/>
  <c r="AZ425" i="5"/>
  <c r="BE425" i="5"/>
  <c r="AF425" i="5"/>
  <c r="AK425" i="5"/>
  <c r="AP425" i="5"/>
  <c r="AV425" i="5"/>
  <c r="BA425" i="5"/>
  <c r="BF425" i="5"/>
  <c r="AR425" i="5"/>
  <c r="AW425" i="5"/>
  <c r="AG425" i="5"/>
  <c r="BB425" i="5"/>
  <c r="AL425" i="5"/>
  <c r="AI421" i="5"/>
  <c r="AM421" i="5"/>
  <c r="AQ421" i="5"/>
  <c r="AU421" i="5"/>
  <c r="AY421" i="5"/>
  <c r="BC421" i="5"/>
  <c r="AJ421" i="5"/>
  <c r="AO421" i="5"/>
  <c r="AT421" i="5"/>
  <c r="AZ421" i="5"/>
  <c r="BE421" i="5"/>
  <c r="AF421" i="5"/>
  <c r="AK421" i="5"/>
  <c r="AP421" i="5"/>
  <c r="AV421" i="5"/>
  <c r="BA421" i="5"/>
  <c r="BF421" i="5"/>
  <c r="AG421" i="5"/>
  <c r="AL421" i="5"/>
  <c r="AR421" i="5"/>
  <c r="AW421" i="5"/>
  <c r="BB421" i="5"/>
  <c r="AS421" i="5"/>
  <c r="AX421" i="5"/>
  <c r="AH421" i="5"/>
  <c r="BD421" i="5"/>
  <c r="AN421" i="5"/>
  <c r="AI417" i="5"/>
  <c r="AM417" i="5"/>
  <c r="AQ417" i="5"/>
  <c r="AU417" i="5"/>
  <c r="AY417" i="5"/>
  <c r="BC417" i="5"/>
  <c r="AF417" i="5"/>
  <c r="AK417" i="5"/>
  <c r="AP417" i="5"/>
  <c r="AV417" i="5"/>
  <c r="BA417" i="5"/>
  <c r="BF417" i="5"/>
  <c r="AG417" i="5"/>
  <c r="AL417" i="5"/>
  <c r="AR417" i="5"/>
  <c r="AW417" i="5"/>
  <c r="BB417" i="5"/>
  <c r="AH417" i="5"/>
  <c r="AN417" i="5"/>
  <c r="AS417" i="5"/>
  <c r="AX417" i="5"/>
  <c r="BD417" i="5"/>
  <c r="AT417" i="5"/>
  <c r="AZ417" i="5"/>
  <c r="AJ417" i="5"/>
  <c r="BE417" i="5"/>
  <c r="AO417" i="5"/>
  <c r="AI413" i="5"/>
  <c r="AM413" i="5"/>
  <c r="AQ413" i="5"/>
  <c r="AU413" i="5"/>
  <c r="AY413" i="5"/>
  <c r="BC413" i="5"/>
  <c r="AG413" i="5"/>
  <c r="AL413" i="5"/>
  <c r="AR413" i="5"/>
  <c r="AW413" i="5"/>
  <c r="BB413" i="5"/>
  <c r="AH413" i="5"/>
  <c r="AN413" i="5"/>
  <c r="AS413" i="5"/>
  <c r="AX413" i="5"/>
  <c r="BD413" i="5"/>
  <c r="AJ413" i="5"/>
  <c r="AO413" i="5"/>
  <c r="AT413" i="5"/>
  <c r="AZ413" i="5"/>
  <c r="BE413" i="5"/>
  <c r="AV413" i="5"/>
  <c r="AF413" i="5"/>
  <c r="BA413" i="5"/>
  <c r="AK413" i="5"/>
  <c r="BF413" i="5"/>
  <c r="AP413" i="5"/>
  <c r="AI409" i="5"/>
  <c r="AM409" i="5"/>
  <c r="AQ409" i="5"/>
  <c r="AU409" i="5"/>
  <c r="AY409" i="5"/>
  <c r="BC409" i="5"/>
  <c r="AH409" i="5"/>
  <c r="AN409" i="5"/>
  <c r="AS409" i="5"/>
  <c r="AX409" i="5"/>
  <c r="BD409" i="5"/>
  <c r="AJ409" i="5"/>
  <c r="AO409" i="5"/>
  <c r="AT409" i="5"/>
  <c r="AZ409" i="5"/>
  <c r="BE409" i="5"/>
  <c r="AF409" i="5"/>
  <c r="AK409" i="5"/>
  <c r="AP409" i="5"/>
  <c r="AV409" i="5"/>
  <c r="BA409" i="5"/>
  <c r="BF409" i="5"/>
  <c r="AW409" i="5"/>
  <c r="AG409" i="5"/>
  <c r="BB409" i="5"/>
  <c r="AL409" i="5"/>
  <c r="AR409" i="5"/>
  <c r="AI405" i="5"/>
  <c r="AM405" i="5"/>
  <c r="AQ405" i="5"/>
  <c r="AU405" i="5"/>
  <c r="AY405" i="5"/>
  <c r="BC405" i="5"/>
  <c r="AJ405" i="5"/>
  <c r="AO405" i="5"/>
  <c r="AT405" i="5"/>
  <c r="AZ405" i="5"/>
  <c r="BE405" i="5"/>
  <c r="AF405" i="5"/>
  <c r="AK405" i="5"/>
  <c r="AP405" i="5"/>
  <c r="AV405" i="5"/>
  <c r="BA405" i="5"/>
  <c r="BF405" i="5"/>
  <c r="AG405" i="5"/>
  <c r="AL405" i="5"/>
  <c r="AR405" i="5"/>
  <c r="AW405" i="5"/>
  <c r="BB405" i="5"/>
  <c r="AX405" i="5"/>
  <c r="AH405" i="5"/>
  <c r="BD405" i="5"/>
  <c r="AN405" i="5"/>
  <c r="AS405" i="5"/>
  <c r="AI401" i="5"/>
  <c r="AM401" i="5"/>
  <c r="AQ401" i="5"/>
  <c r="AU401" i="5"/>
  <c r="AY401" i="5"/>
  <c r="BC401" i="5"/>
  <c r="AF401" i="5"/>
  <c r="AK401" i="5"/>
  <c r="AP401" i="5"/>
  <c r="AV401" i="5"/>
  <c r="BA401" i="5"/>
  <c r="BF401" i="5"/>
  <c r="AG401" i="5"/>
  <c r="AL401" i="5"/>
  <c r="AR401" i="5"/>
  <c r="AW401" i="5"/>
  <c r="BB401" i="5"/>
  <c r="AH401" i="5"/>
  <c r="AN401" i="5"/>
  <c r="AS401" i="5"/>
  <c r="AX401" i="5"/>
  <c r="BD401" i="5"/>
  <c r="AZ401" i="5"/>
  <c r="AJ401" i="5"/>
  <c r="BE401" i="5"/>
  <c r="AO401" i="5"/>
  <c r="AT401" i="5"/>
  <c r="AI397" i="5"/>
  <c r="AM397" i="5"/>
  <c r="AQ397" i="5"/>
  <c r="AU397" i="5"/>
  <c r="AY397" i="5"/>
  <c r="BC397" i="5"/>
  <c r="AG397" i="5"/>
  <c r="AL397" i="5"/>
  <c r="AR397" i="5"/>
  <c r="AW397" i="5"/>
  <c r="BB397" i="5"/>
  <c r="AH397" i="5"/>
  <c r="AN397" i="5"/>
  <c r="AS397" i="5"/>
  <c r="AX397" i="5"/>
  <c r="BD397" i="5"/>
  <c r="AJ397" i="5"/>
  <c r="AO397" i="5"/>
  <c r="AT397" i="5"/>
  <c r="AZ397" i="5"/>
  <c r="BE397" i="5"/>
  <c r="AF397" i="5"/>
  <c r="BA397" i="5"/>
  <c r="AK397" i="5"/>
  <c r="BF397" i="5"/>
  <c r="AP397" i="5"/>
  <c r="AV397" i="5"/>
  <c r="AI393" i="5"/>
  <c r="AM393" i="5"/>
  <c r="AQ393" i="5"/>
  <c r="AU393" i="5"/>
  <c r="AY393" i="5"/>
  <c r="BC393" i="5"/>
  <c r="AH393" i="5"/>
  <c r="AN393" i="5"/>
  <c r="AS393" i="5"/>
  <c r="AX393" i="5"/>
  <c r="BD393" i="5"/>
  <c r="AJ393" i="5"/>
  <c r="AO393" i="5"/>
  <c r="AT393" i="5"/>
  <c r="AZ393" i="5"/>
  <c r="BE393" i="5"/>
  <c r="AF393" i="5"/>
  <c r="AK393" i="5"/>
  <c r="AP393" i="5"/>
  <c r="AV393" i="5"/>
  <c r="BA393" i="5"/>
  <c r="BF393" i="5"/>
  <c r="AG393" i="5"/>
  <c r="BB393" i="5"/>
  <c r="AL393" i="5"/>
  <c r="AR393" i="5"/>
  <c r="AW393" i="5"/>
  <c r="AI389" i="5"/>
  <c r="AM389" i="5"/>
  <c r="AQ389" i="5"/>
  <c r="AU389" i="5"/>
  <c r="AY389" i="5"/>
  <c r="BC389" i="5"/>
  <c r="AJ389" i="5"/>
  <c r="AO389" i="5"/>
  <c r="AT389" i="5"/>
  <c r="AZ389" i="5"/>
  <c r="BE389" i="5"/>
  <c r="AF389" i="5"/>
  <c r="AK389" i="5"/>
  <c r="AP389" i="5"/>
  <c r="AV389" i="5"/>
  <c r="BA389" i="5"/>
  <c r="BF389" i="5"/>
  <c r="AG389" i="5"/>
  <c r="AL389" i="5"/>
  <c r="AR389" i="5"/>
  <c r="AW389" i="5"/>
  <c r="BB389" i="5"/>
  <c r="AH389" i="5"/>
  <c r="BD389" i="5"/>
  <c r="AN389" i="5"/>
  <c r="AS389" i="5"/>
  <c r="AX389" i="5"/>
  <c r="AI385" i="5"/>
  <c r="AM385" i="5"/>
  <c r="AQ385" i="5"/>
  <c r="AU385" i="5"/>
  <c r="AY385" i="5"/>
  <c r="BC385" i="5"/>
  <c r="AF385" i="5"/>
  <c r="AK385" i="5"/>
  <c r="AP385" i="5"/>
  <c r="AV385" i="5"/>
  <c r="BA385" i="5"/>
  <c r="BF385" i="5"/>
  <c r="AG385" i="5"/>
  <c r="AL385" i="5"/>
  <c r="AR385" i="5"/>
  <c r="AW385" i="5"/>
  <c r="BB385" i="5"/>
  <c r="AH385" i="5"/>
  <c r="AN385" i="5"/>
  <c r="AS385" i="5"/>
  <c r="AX385" i="5"/>
  <c r="BD385" i="5"/>
  <c r="AJ385" i="5"/>
  <c r="BE385" i="5"/>
  <c r="AO385" i="5"/>
  <c r="AT385" i="5"/>
  <c r="AZ385" i="5"/>
  <c r="AI381" i="5"/>
  <c r="AM381" i="5"/>
  <c r="AQ381" i="5"/>
  <c r="AU381" i="5"/>
  <c r="AY381" i="5"/>
  <c r="BC381" i="5"/>
  <c r="AG381" i="5"/>
  <c r="AL381" i="5"/>
  <c r="AR381" i="5"/>
  <c r="AW381" i="5"/>
  <c r="BB381" i="5"/>
  <c r="AH381" i="5"/>
  <c r="AN381" i="5"/>
  <c r="AS381" i="5"/>
  <c r="AX381" i="5"/>
  <c r="BD381" i="5"/>
  <c r="AJ381" i="5"/>
  <c r="AO381" i="5"/>
  <c r="AT381" i="5"/>
  <c r="AZ381" i="5"/>
  <c r="BE381" i="5"/>
  <c r="AK381" i="5"/>
  <c r="BF381" i="5"/>
  <c r="AP381" i="5"/>
  <c r="AV381" i="5"/>
  <c r="BA381" i="5"/>
  <c r="AF381" i="5"/>
  <c r="AI377" i="5"/>
  <c r="AM377" i="5"/>
  <c r="AQ377" i="5"/>
  <c r="AU377" i="5"/>
  <c r="AY377" i="5"/>
  <c r="BC377" i="5"/>
  <c r="AH377" i="5"/>
  <c r="AN377" i="5"/>
  <c r="AS377" i="5"/>
  <c r="AX377" i="5"/>
  <c r="BD377" i="5"/>
  <c r="AJ377" i="5"/>
  <c r="AO377" i="5"/>
  <c r="AT377" i="5"/>
  <c r="AZ377" i="5"/>
  <c r="BE377" i="5"/>
  <c r="AF377" i="5"/>
  <c r="AK377" i="5"/>
  <c r="AP377" i="5"/>
  <c r="AV377" i="5"/>
  <c r="BA377" i="5"/>
  <c r="BF377" i="5"/>
  <c r="AL377" i="5"/>
  <c r="AR377" i="5"/>
  <c r="AW377" i="5"/>
  <c r="AG377" i="5"/>
  <c r="BB377" i="5"/>
  <c r="AI373" i="5"/>
  <c r="AM373" i="5"/>
  <c r="AQ373" i="5"/>
  <c r="AU373" i="5"/>
  <c r="AY373" i="5"/>
  <c r="BC373" i="5"/>
  <c r="AJ373" i="5"/>
  <c r="AO373" i="5"/>
  <c r="AT373" i="5"/>
  <c r="AZ373" i="5"/>
  <c r="BE373" i="5"/>
  <c r="AF373" i="5"/>
  <c r="AK373" i="5"/>
  <c r="AP373" i="5"/>
  <c r="AV373" i="5"/>
  <c r="BA373" i="5"/>
  <c r="BF373" i="5"/>
  <c r="AG373" i="5"/>
  <c r="AL373" i="5"/>
  <c r="AR373" i="5"/>
  <c r="AW373" i="5"/>
  <c r="BB373" i="5"/>
  <c r="AN373" i="5"/>
  <c r="AS373" i="5"/>
  <c r="AX373" i="5"/>
  <c r="AH373" i="5"/>
  <c r="BD373" i="5"/>
  <c r="AI369" i="5"/>
  <c r="AM369" i="5"/>
  <c r="AQ369" i="5"/>
  <c r="AU369" i="5"/>
  <c r="AY369" i="5"/>
  <c r="BC369" i="5"/>
  <c r="AF369" i="5"/>
  <c r="AK369" i="5"/>
  <c r="AP369" i="5"/>
  <c r="AV369" i="5"/>
  <c r="BA369" i="5"/>
  <c r="BF369" i="5"/>
  <c r="AG369" i="5"/>
  <c r="AL369" i="5"/>
  <c r="AR369" i="5"/>
  <c r="AW369" i="5"/>
  <c r="BB369" i="5"/>
  <c r="AH369" i="5"/>
  <c r="AN369" i="5"/>
  <c r="AS369" i="5"/>
  <c r="AX369" i="5"/>
  <c r="BD369" i="5"/>
  <c r="AO369" i="5"/>
  <c r="AT369" i="5"/>
  <c r="AZ369" i="5"/>
  <c r="AJ369" i="5"/>
  <c r="BE369" i="5"/>
  <c r="AI365" i="5"/>
  <c r="AM365" i="5"/>
  <c r="AQ365" i="5"/>
  <c r="AU365" i="5"/>
  <c r="AY365" i="5"/>
  <c r="BC365" i="5"/>
  <c r="AG365" i="5"/>
  <c r="AL365" i="5"/>
  <c r="AR365" i="5"/>
  <c r="AW365" i="5"/>
  <c r="BB365" i="5"/>
  <c r="AH365" i="5"/>
  <c r="AN365" i="5"/>
  <c r="AS365" i="5"/>
  <c r="AX365" i="5"/>
  <c r="BD365" i="5"/>
  <c r="AJ365" i="5"/>
  <c r="AO365" i="5"/>
  <c r="AT365" i="5"/>
  <c r="AZ365" i="5"/>
  <c r="BE365" i="5"/>
  <c r="AP365" i="5"/>
  <c r="AV365" i="5"/>
  <c r="AF365" i="5"/>
  <c r="BA365" i="5"/>
  <c r="BF365" i="5"/>
  <c r="AK365" i="5"/>
  <c r="AI361" i="5"/>
  <c r="AM361" i="5"/>
  <c r="AQ361" i="5"/>
  <c r="AU361" i="5"/>
  <c r="AY361" i="5"/>
  <c r="BC361" i="5"/>
  <c r="AH361" i="5"/>
  <c r="AN361" i="5"/>
  <c r="AS361" i="5"/>
  <c r="AX361" i="5"/>
  <c r="BD361" i="5"/>
  <c r="AJ361" i="5"/>
  <c r="AO361" i="5"/>
  <c r="AT361" i="5"/>
  <c r="AZ361" i="5"/>
  <c r="BE361" i="5"/>
  <c r="AF361" i="5"/>
  <c r="AK361" i="5"/>
  <c r="AP361" i="5"/>
  <c r="AV361" i="5"/>
  <c r="BA361" i="5"/>
  <c r="BF361" i="5"/>
  <c r="AR361" i="5"/>
  <c r="AW361" i="5"/>
  <c r="AG361" i="5"/>
  <c r="BB361" i="5"/>
  <c r="AL361" i="5"/>
  <c r="AI357" i="5"/>
  <c r="AM357" i="5"/>
  <c r="AQ357" i="5"/>
  <c r="AU357" i="5"/>
  <c r="AY357" i="5"/>
  <c r="BC357" i="5"/>
  <c r="AJ357" i="5"/>
  <c r="AO357" i="5"/>
  <c r="AT357" i="5"/>
  <c r="AZ357" i="5"/>
  <c r="BE357" i="5"/>
  <c r="AF357" i="5"/>
  <c r="AK357" i="5"/>
  <c r="AP357" i="5"/>
  <c r="AV357" i="5"/>
  <c r="BA357" i="5"/>
  <c r="BF357" i="5"/>
  <c r="AG357" i="5"/>
  <c r="AL357" i="5"/>
  <c r="AR357" i="5"/>
  <c r="AW357" i="5"/>
  <c r="BB357" i="5"/>
  <c r="AS357" i="5"/>
  <c r="AX357" i="5"/>
  <c r="AH357" i="5"/>
  <c r="BD357" i="5"/>
  <c r="AN357" i="5"/>
  <c r="AI353" i="5"/>
  <c r="AM353" i="5"/>
  <c r="AQ353" i="5"/>
  <c r="AU353" i="5"/>
  <c r="AY353" i="5"/>
  <c r="BC353" i="5"/>
  <c r="AF353" i="5"/>
  <c r="AK353" i="5"/>
  <c r="AP353" i="5"/>
  <c r="AV353" i="5"/>
  <c r="BA353" i="5"/>
  <c r="BF353" i="5"/>
  <c r="AG353" i="5"/>
  <c r="AL353" i="5"/>
  <c r="AR353" i="5"/>
  <c r="AW353" i="5"/>
  <c r="BB353" i="5"/>
  <c r="AH353" i="5"/>
  <c r="AN353" i="5"/>
  <c r="AS353" i="5"/>
  <c r="AX353" i="5"/>
  <c r="BD353" i="5"/>
  <c r="AT353" i="5"/>
  <c r="AZ353" i="5"/>
  <c r="AJ353" i="5"/>
  <c r="BE353" i="5"/>
  <c r="AO353" i="5"/>
  <c r="AI349" i="5"/>
  <c r="AM349" i="5"/>
  <c r="AQ349" i="5"/>
  <c r="AU349" i="5"/>
  <c r="AY349" i="5"/>
  <c r="BC349" i="5"/>
  <c r="AG349" i="5"/>
  <c r="AL349" i="5"/>
  <c r="AR349" i="5"/>
  <c r="AW349" i="5"/>
  <c r="BB349" i="5"/>
  <c r="AH349" i="5"/>
  <c r="AN349" i="5"/>
  <c r="AS349" i="5"/>
  <c r="AX349" i="5"/>
  <c r="BD349" i="5"/>
  <c r="AJ349" i="5"/>
  <c r="AO349" i="5"/>
  <c r="AT349" i="5"/>
  <c r="AZ349" i="5"/>
  <c r="BE349" i="5"/>
  <c r="AV349" i="5"/>
  <c r="AF349" i="5"/>
  <c r="BA349" i="5"/>
  <c r="AK349" i="5"/>
  <c r="BF349" i="5"/>
  <c r="AP349" i="5"/>
  <c r="AI345" i="5"/>
  <c r="AM345" i="5"/>
  <c r="AQ345" i="5"/>
  <c r="AU345" i="5"/>
  <c r="AY345" i="5"/>
  <c r="BC345" i="5"/>
  <c r="AH345" i="5"/>
  <c r="AN345" i="5"/>
  <c r="AS345" i="5"/>
  <c r="AX345" i="5"/>
  <c r="BD345" i="5"/>
  <c r="AJ345" i="5"/>
  <c r="AO345" i="5"/>
  <c r="AT345" i="5"/>
  <c r="AZ345" i="5"/>
  <c r="BE345" i="5"/>
  <c r="AF345" i="5"/>
  <c r="AK345" i="5"/>
  <c r="AP345" i="5"/>
  <c r="AV345" i="5"/>
  <c r="BA345" i="5"/>
  <c r="BF345" i="5"/>
  <c r="AW345" i="5"/>
  <c r="AG345" i="5"/>
  <c r="BB345" i="5"/>
  <c r="AL345" i="5"/>
  <c r="AR345" i="5"/>
  <c r="AI341" i="5"/>
  <c r="AM341" i="5"/>
  <c r="AQ341" i="5"/>
  <c r="AU341" i="5"/>
  <c r="AY341" i="5"/>
  <c r="BC341" i="5"/>
  <c r="AJ341" i="5"/>
  <c r="AO341" i="5"/>
  <c r="AT341" i="5"/>
  <c r="AZ341" i="5"/>
  <c r="BE341" i="5"/>
  <c r="AF341" i="5"/>
  <c r="AK341" i="5"/>
  <c r="AP341" i="5"/>
  <c r="AV341" i="5"/>
  <c r="BA341" i="5"/>
  <c r="BF341" i="5"/>
  <c r="AG341" i="5"/>
  <c r="AL341" i="5"/>
  <c r="AR341" i="5"/>
  <c r="AW341" i="5"/>
  <c r="BB341" i="5"/>
  <c r="AX341" i="5"/>
  <c r="AH341" i="5"/>
  <c r="BD341" i="5"/>
  <c r="AN341" i="5"/>
  <c r="AS341" i="5"/>
  <c r="AI337" i="5"/>
  <c r="AM337" i="5"/>
  <c r="AQ337" i="5"/>
  <c r="AU337" i="5"/>
  <c r="AY337" i="5"/>
  <c r="BC337" i="5"/>
  <c r="AF337" i="5"/>
  <c r="AK337" i="5"/>
  <c r="AP337" i="5"/>
  <c r="AV337" i="5"/>
  <c r="BA337" i="5"/>
  <c r="BF337" i="5"/>
  <c r="AG337" i="5"/>
  <c r="AL337" i="5"/>
  <c r="AR337" i="5"/>
  <c r="AW337" i="5"/>
  <c r="BB337" i="5"/>
  <c r="AH337" i="5"/>
  <c r="AN337" i="5"/>
  <c r="AS337" i="5"/>
  <c r="AX337" i="5"/>
  <c r="BD337" i="5"/>
  <c r="AZ337" i="5"/>
  <c r="AJ337" i="5"/>
  <c r="BE337" i="5"/>
  <c r="AO337" i="5"/>
  <c r="AT337" i="5"/>
  <c r="AI333" i="5"/>
  <c r="AM333" i="5"/>
  <c r="AQ333" i="5"/>
  <c r="AU333" i="5"/>
  <c r="AY333" i="5"/>
  <c r="BC333" i="5"/>
  <c r="AG333" i="5"/>
  <c r="AL333" i="5"/>
  <c r="AR333" i="5"/>
  <c r="AW333" i="5"/>
  <c r="BB333" i="5"/>
  <c r="AH333" i="5"/>
  <c r="AN333" i="5"/>
  <c r="AS333" i="5"/>
  <c r="AX333" i="5"/>
  <c r="BD333" i="5"/>
  <c r="AJ333" i="5"/>
  <c r="AO333" i="5"/>
  <c r="AT333" i="5"/>
  <c r="AZ333" i="5"/>
  <c r="BE333" i="5"/>
  <c r="AF333" i="5"/>
  <c r="BA333" i="5"/>
  <c r="AK333" i="5"/>
  <c r="BF333" i="5"/>
  <c r="AP333" i="5"/>
  <c r="AV333" i="5"/>
  <c r="AI329" i="5"/>
  <c r="AM329" i="5"/>
  <c r="AQ329" i="5"/>
  <c r="AU329" i="5"/>
  <c r="AY329" i="5"/>
  <c r="BC329" i="5"/>
  <c r="AH329" i="5"/>
  <c r="AN329" i="5"/>
  <c r="AS329" i="5"/>
  <c r="AX329" i="5"/>
  <c r="BD329" i="5"/>
  <c r="AJ329" i="5"/>
  <c r="AO329" i="5"/>
  <c r="AT329" i="5"/>
  <c r="AZ329" i="5"/>
  <c r="BE329" i="5"/>
  <c r="AF329" i="5"/>
  <c r="AK329" i="5"/>
  <c r="AP329" i="5"/>
  <c r="AV329" i="5"/>
  <c r="BA329" i="5"/>
  <c r="BF329" i="5"/>
  <c r="AG329" i="5"/>
  <c r="BB329" i="5"/>
  <c r="AL329" i="5"/>
  <c r="AR329" i="5"/>
  <c r="AW329" i="5"/>
  <c r="AI325" i="5"/>
  <c r="AM325" i="5"/>
  <c r="AQ325" i="5"/>
  <c r="AU325" i="5"/>
  <c r="AY325" i="5"/>
  <c r="BC325" i="5"/>
  <c r="AJ325" i="5"/>
  <c r="AO325" i="5"/>
  <c r="AT325" i="5"/>
  <c r="AZ325" i="5"/>
  <c r="BE325" i="5"/>
  <c r="AF325" i="5"/>
  <c r="AK325" i="5"/>
  <c r="AP325" i="5"/>
  <c r="AV325" i="5"/>
  <c r="BA325" i="5"/>
  <c r="BF325" i="5"/>
  <c r="AG325" i="5"/>
  <c r="AL325" i="5"/>
  <c r="AR325" i="5"/>
  <c r="AW325" i="5"/>
  <c r="BB325" i="5"/>
  <c r="AH325" i="5"/>
  <c r="BD325" i="5"/>
  <c r="AN325" i="5"/>
  <c r="AS325" i="5"/>
  <c r="AX325" i="5"/>
  <c r="AI321" i="5"/>
  <c r="AM321" i="5"/>
  <c r="AQ321" i="5"/>
  <c r="AU321" i="5"/>
  <c r="AY321" i="5"/>
  <c r="BC321" i="5"/>
  <c r="AF321" i="5"/>
  <c r="AJ321" i="5"/>
  <c r="AN321" i="5"/>
  <c r="AR321" i="5"/>
  <c r="AG321" i="5"/>
  <c r="AO321" i="5"/>
  <c r="AV321" i="5"/>
  <c r="BA321" i="5"/>
  <c r="BF321" i="5"/>
  <c r="AH321" i="5"/>
  <c r="AP321" i="5"/>
  <c r="AW321" i="5"/>
  <c r="BB321" i="5"/>
  <c r="AK321" i="5"/>
  <c r="AS321" i="5"/>
  <c r="AX321" i="5"/>
  <c r="BD321" i="5"/>
  <c r="BE321" i="5"/>
  <c r="AL321" i="5"/>
  <c r="AT321" i="5"/>
  <c r="AZ321" i="5"/>
  <c r="AI317" i="5"/>
  <c r="AM317" i="5"/>
  <c r="AQ317" i="5"/>
  <c r="AU317" i="5"/>
  <c r="AY317" i="5"/>
  <c r="BC317" i="5"/>
  <c r="AF317" i="5"/>
  <c r="AJ317" i="5"/>
  <c r="AN317" i="5"/>
  <c r="AR317" i="5"/>
  <c r="AV317" i="5"/>
  <c r="AZ317" i="5"/>
  <c r="BD317" i="5"/>
  <c r="AK317" i="5"/>
  <c r="AS317" i="5"/>
  <c r="BA317" i="5"/>
  <c r="AL317" i="5"/>
  <c r="AT317" i="5"/>
  <c r="BB317" i="5"/>
  <c r="AG317" i="5"/>
  <c r="AO317" i="5"/>
  <c r="AW317" i="5"/>
  <c r="BE317" i="5"/>
  <c r="AP317" i="5"/>
  <c r="AX317" i="5"/>
  <c r="BF317" i="5"/>
  <c r="AH317" i="5"/>
  <c r="AI313" i="5"/>
  <c r="AM313" i="5"/>
  <c r="AQ313" i="5"/>
  <c r="AU313" i="5"/>
  <c r="AY313" i="5"/>
  <c r="BC313" i="5"/>
  <c r="AF313" i="5"/>
  <c r="AJ313" i="5"/>
  <c r="AN313" i="5"/>
  <c r="AR313" i="5"/>
  <c r="AV313" i="5"/>
  <c r="AZ313" i="5"/>
  <c r="BD313" i="5"/>
  <c r="AG313" i="5"/>
  <c r="AO313" i="5"/>
  <c r="AW313" i="5"/>
  <c r="BE313" i="5"/>
  <c r="AH313" i="5"/>
  <c r="AP313" i="5"/>
  <c r="AX313" i="5"/>
  <c r="BF313" i="5"/>
  <c r="AK313" i="5"/>
  <c r="AS313" i="5"/>
  <c r="BA313" i="5"/>
  <c r="BB313" i="5"/>
  <c r="AL313" i="5"/>
  <c r="AT313" i="5"/>
  <c r="AI309" i="5"/>
  <c r="AM309" i="5"/>
  <c r="AQ309" i="5"/>
  <c r="AU309" i="5"/>
  <c r="AY309" i="5"/>
  <c r="BC309" i="5"/>
  <c r="AF309" i="5"/>
  <c r="AJ309" i="5"/>
  <c r="AN309" i="5"/>
  <c r="AR309" i="5"/>
  <c r="AV309" i="5"/>
  <c r="AZ309" i="5"/>
  <c r="BD309" i="5"/>
  <c r="AK309" i="5"/>
  <c r="AS309" i="5"/>
  <c r="BA309" i="5"/>
  <c r="AL309" i="5"/>
  <c r="AT309" i="5"/>
  <c r="BB309" i="5"/>
  <c r="AG309" i="5"/>
  <c r="AO309" i="5"/>
  <c r="AW309" i="5"/>
  <c r="BE309" i="5"/>
  <c r="AH309" i="5"/>
  <c r="AP309" i="5"/>
  <c r="AX309" i="5"/>
  <c r="BF309" i="5"/>
  <c r="AI305" i="5"/>
  <c r="AM305" i="5"/>
  <c r="AQ305" i="5"/>
  <c r="AU305" i="5"/>
  <c r="AY305" i="5"/>
  <c r="BC305" i="5"/>
  <c r="AF305" i="5"/>
  <c r="AJ305" i="5"/>
  <c r="AN305" i="5"/>
  <c r="AR305" i="5"/>
  <c r="AV305" i="5"/>
  <c r="AZ305" i="5"/>
  <c r="BD305" i="5"/>
  <c r="AG305" i="5"/>
  <c r="AO305" i="5"/>
  <c r="AW305" i="5"/>
  <c r="BE305" i="5"/>
  <c r="AH305" i="5"/>
  <c r="AP305" i="5"/>
  <c r="AX305" i="5"/>
  <c r="BF305" i="5"/>
  <c r="AK305" i="5"/>
  <c r="AS305" i="5"/>
  <c r="BA305" i="5"/>
  <c r="AT305" i="5"/>
  <c r="BB305" i="5"/>
  <c r="AL305" i="5"/>
  <c r="AI301" i="5"/>
  <c r="AM301" i="5"/>
  <c r="AQ301" i="5"/>
  <c r="AU301" i="5"/>
  <c r="AY301" i="5"/>
  <c r="BC301" i="5"/>
  <c r="AF301" i="5"/>
  <c r="AJ301" i="5"/>
  <c r="AN301" i="5"/>
  <c r="AR301" i="5"/>
  <c r="AV301" i="5"/>
  <c r="AZ301" i="5"/>
  <c r="BD301" i="5"/>
  <c r="AK301" i="5"/>
  <c r="AS301" i="5"/>
  <c r="BA301" i="5"/>
  <c r="AL301" i="5"/>
  <c r="AT301" i="5"/>
  <c r="BB301" i="5"/>
  <c r="AG301" i="5"/>
  <c r="AO301" i="5"/>
  <c r="AW301" i="5"/>
  <c r="BE301" i="5"/>
  <c r="BF301" i="5"/>
  <c r="AH301" i="5"/>
  <c r="AP301" i="5"/>
  <c r="AX301" i="5"/>
  <c r="AI297" i="5"/>
  <c r="AM297" i="5"/>
  <c r="AQ297" i="5"/>
  <c r="AU297" i="5"/>
  <c r="AY297" i="5"/>
  <c r="BC297" i="5"/>
  <c r="AF297" i="5"/>
  <c r="AJ297" i="5"/>
  <c r="AN297" i="5"/>
  <c r="AR297" i="5"/>
  <c r="AV297" i="5"/>
  <c r="AZ297" i="5"/>
  <c r="BD297" i="5"/>
  <c r="AG297" i="5"/>
  <c r="AO297" i="5"/>
  <c r="AW297" i="5"/>
  <c r="BE297" i="5"/>
  <c r="AH297" i="5"/>
  <c r="AP297" i="5"/>
  <c r="AX297" i="5"/>
  <c r="BF297" i="5"/>
  <c r="AK297" i="5"/>
  <c r="AS297" i="5"/>
  <c r="BA297" i="5"/>
  <c r="AL297" i="5"/>
  <c r="AT297" i="5"/>
  <c r="BB297" i="5"/>
  <c r="AI293" i="5"/>
  <c r="AM293" i="5"/>
  <c r="AQ293" i="5"/>
  <c r="AU293" i="5"/>
  <c r="AY293" i="5"/>
  <c r="BC293" i="5"/>
  <c r="AF293" i="5"/>
  <c r="AJ293" i="5"/>
  <c r="AN293" i="5"/>
  <c r="AR293" i="5"/>
  <c r="AV293" i="5"/>
  <c r="AZ293" i="5"/>
  <c r="BD293" i="5"/>
  <c r="AK293" i="5"/>
  <c r="AS293" i="5"/>
  <c r="BA293" i="5"/>
  <c r="AL293" i="5"/>
  <c r="AT293" i="5"/>
  <c r="BB293" i="5"/>
  <c r="AG293" i="5"/>
  <c r="AO293" i="5"/>
  <c r="AW293" i="5"/>
  <c r="BE293" i="5"/>
  <c r="AX293" i="5"/>
  <c r="BF293" i="5"/>
  <c r="AH293" i="5"/>
  <c r="AP293" i="5"/>
  <c r="AI289" i="5"/>
  <c r="AM289" i="5"/>
  <c r="AQ289" i="5"/>
  <c r="AU289" i="5"/>
  <c r="AY289" i="5"/>
  <c r="BC289" i="5"/>
  <c r="AF289" i="5"/>
  <c r="AJ289" i="5"/>
  <c r="AN289" i="5"/>
  <c r="AR289" i="5"/>
  <c r="AV289" i="5"/>
  <c r="AZ289" i="5"/>
  <c r="BD289" i="5"/>
  <c r="AL289" i="5"/>
  <c r="AT289" i="5"/>
  <c r="BB289" i="5"/>
  <c r="AG289" i="5"/>
  <c r="AO289" i="5"/>
  <c r="AW289" i="5"/>
  <c r="BE289" i="5"/>
  <c r="AP289" i="5"/>
  <c r="BF289" i="5"/>
  <c r="AS289" i="5"/>
  <c r="AH289" i="5"/>
  <c r="AX289" i="5"/>
  <c r="AK289" i="5"/>
  <c r="BA289" i="5"/>
  <c r="AH285" i="5"/>
  <c r="AL285" i="5"/>
  <c r="AP285" i="5"/>
  <c r="AT285" i="5"/>
  <c r="AX285" i="5"/>
  <c r="BB285" i="5"/>
  <c r="BF285" i="5"/>
  <c r="AI285" i="5"/>
  <c r="AM285" i="5"/>
  <c r="AQ285" i="5"/>
  <c r="AU285" i="5"/>
  <c r="AY285" i="5"/>
  <c r="BC285" i="5"/>
  <c r="AF285" i="5"/>
  <c r="AJ285" i="5"/>
  <c r="AN285" i="5"/>
  <c r="AR285" i="5"/>
  <c r="AV285" i="5"/>
  <c r="AZ285" i="5"/>
  <c r="BD285" i="5"/>
  <c r="AG285" i="5"/>
  <c r="AW285" i="5"/>
  <c r="AK285" i="5"/>
  <c r="BA285" i="5"/>
  <c r="BE285" i="5"/>
  <c r="AO285" i="5"/>
  <c r="AS285" i="5"/>
  <c r="AH281" i="5"/>
  <c r="AL281" i="5"/>
  <c r="AP281" i="5"/>
  <c r="AT281" i="5"/>
  <c r="AX281" i="5"/>
  <c r="BB281" i="5"/>
  <c r="BF281" i="5"/>
  <c r="AI281" i="5"/>
  <c r="AM281" i="5"/>
  <c r="AQ281" i="5"/>
  <c r="AU281" i="5"/>
  <c r="AY281" i="5"/>
  <c r="BC281" i="5"/>
  <c r="AF281" i="5"/>
  <c r="AJ281" i="5"/>
  <c r="AN281" i="5"/>
  <c r="AR281" i="5"/>
  <c r="AV281" i="5"/>
  <c r="AZ281" i="5"/>
  <c r="BD281" i="5"/>
  <c r="AS281" i="5"/>
  <c r="AG281" i="5"/>
  <c r="AW281" i="5"/>
  <c r="AK281" i="5"/>
  <c r="AO281" i="5"/>
  <c r="BA281" i="5"/>
  <c r="BE281" i="5"/>
  <c r="AH277" i="5"/>
  <c r="AL277" i="5"/>
  <c r="AP277" i="5"/>
  <c r="AT277" i="5"/>
  <c r="AX277" i="5"/>
  <c r="BB277" i="5"/>
  <c r="BF277" i="5"/>
  <c r="AI277" i="5"/>
  <c r="AM277" i="5"/>
  <c r="AQ277" i="5"/>
  <c r="AU277" i="5"/>
  <c r="AY277" i="5"/>
  <c r="BC277" i="5"/>
  <c r="AF277" i="5"/>
  <c r="AJ277" i="5"/>
  <c r="AN277" i="5"/>
  <c r="AR277" i="5"/>
  <c r="AV277" i="5"/>
  <c r="AZ277" i="5"/>
  <c r="BD277" i="5"/>
  <c r="AO277" i="5"/>
  <c r="BE277" i="5"/>
  <c r="AS277" i="5"/>
  <c r="AW277" i="5"/>
  <c r="BA277" i="5"/>
  <c r="AG277" i="5"/>
  <c r="AK277" i="5"/>
  <c r="AH273" i="5"/>
  <c r="AL273" i="5"/>
  <c r="AP273" i="5"/>
  <c r="AT273" i="5"/>
  <c r="AX273" i="5"/>
  <c r="BB273" i="5"/>
  <c r="BF273" i="5"/>
  <c r="AI273" i="5"/>
  <c r="AM273" i="5"/>
  <c r="AQ273" i="5"/>
  <c r="AU273" i="5"/>
  <c r="AY273" i="5"/>
  <c r="BC273" i="5"/>
  <c r="AF273" i="5"/>
  <c r="AJ273" i="5"/>
  <c r="AN273" i="5"/>
  <c r="AR273" i="5"/>
  <c r="AV273" i="5"/>
  <c r="AZ273" i="5"/>
  <c r="BD273" i="5"/>
  <c r="AK273" i="5"/>
  <c r="BA273" i="5"/>
  <c r="AO273" i="5"/>
  <c r="BE273" i="5"/>
  <c r="AG273" i="5"/>
  <c r="AS273" i="5"/>
  <c r="AW273" i="5"/>
  <c r="AH269" i="5"/>
  <c r="AL269" i="5"/>
  <c r="AP269" i="5"/>
  <c r="AT269" i="5"/>
  <c r="AX269" i="5"/>
  <c r="BB269" i="5"/>
  <c r="BF269" i="5"/>
  <c r="AI269" i="5"/>
  <c r="AM269" i="5"/>
  <c r="AQ269" i="5"/>
  <c r="AU269" i="5"/>
  <c r="AY269" i="5"/>
  <c r="BC269" i="5"/>
  <c r="AF269" i="5"/>
  <c r="AJ269" i="5"/>
  <c r="AN269" i="5"/>
  <c r="AR269" i="5"/>
  <c r="AV269" i="5"/>
  <c r="AZ269" i="5"/>
  <c r="BD269" i="5"/>
  <c r="AG269" i="5"/>
  <c r="AW269" i="5"/>
  <c r="AK269" i="5"/>
  <c r="BA269" i="5"/>
  <c r="AO269" i="5"/>
  <c r="AS269" i="5"/>
  <c r="BE269" i="5"/>
  <c r="AH265" i="5"/>
  <c r="AL265" i="5"/>
  <c r="AP265" i="5"/>
  <c r="AT265" i="5"/>
  <c r="AX265" i="5"/>
  <c r="BB265" i="5"/>
  <c r="BF265" i="5"/>
  <c r="AI265" i="5"/>
  <c r="AM265" i="5"/>
  <c r="AQ265" i="5"/>
  <c r="AU265" i="5"/>
  <c r="AY265" i="5"/>
  <c r="BC265" i="5"/>
  <c r="AF265" i="5"/>
  <c r="AJ265" i="5"/>
  <c r="AN265" i="5"/>
  <c r="AR265" i="5"/>
  <c r="AV265" i="5"/>
  <c r="AZ265" i="5"/>
  <c r="BD265" i="5"/>
  <c r="AS265" i="5"/>
  <c r="AG265" i="5"/>
  <c r="AW265" i="5"/>
  <c r="BA265" i="5"/>
  <c r="BE265" i="5"/>
  <c r="AK265" i="5"/>
  <c r="AO265" i="5"/>
  <c r="AH261" i="5"/>
  <c r="AL261" i="5"/>
  <c r="AP261" i="5"/>
  <c r="AT261" i="5"/>
  <c r="AX261" i="5"/>
  <c r="BB261" i="5"/>
  <c r="BF261" i="5"/>
  <c r="AI261" i="5"/>
  <c r="AM261" i="5"/>
  <c r="AQ261" i="5"/>
  <c r="AU261" i="5"/>
  <c r="AY261" i="5"/>
  <c r="BC261" i="5"/>
  <c r="AF261" i="5"/>
  <c r="AJ261" i="5"/>
  <c r="AN261" i="5"/>
  <c r="AR261" i="5"/>
  <c r="AV261" i="5"/>
  <c r="AZ261" i="5"/>
  <c r="BD261" i="5"/>
  <c r="AO261" i="5"/>
  <c r="BE261" i="5"/>
  <c r="AS261" i="5"/>
  <c r="AG261" i="5"/>
  <c r="AK261" i="5"/>
  <c r="AW261" i="5"/>
  <c r="BA261" i="5"/>
  <c r="AH257" i="5"/>
  <c r="AL257" i="5"/>
  <c r="AP257" i="5"/>
  <c r="AT257" i="5"/>
  <c r="AX257" i="5"/>
  <c r="BB257" i="5"/>
  <c r="BF257" i="5"/>
  <c r="AI257" i="5"/>
  <c r="AM257" i="5"/>
  <c r="AQ257" i="5"/>
  <c r="AU257" i="5"/>
  <c r="AY257" i="5"/>
  <c r="BC257" i="5"/>
  <c r="AF257" i="5"/>
  <c r="AJ257" i="5"/>
  <c r="AN257" i="5"/>
  <c r="AR257" i="5"/>
  <c r="AV257" i="5"/>
  <c r="AZ257" i="5"/>
  <c r="BD257" i="5"/>
  <c r="AK257" i="5"/>
  <c r="BA257" i="5"/>
  <c r="AO257" i="5"/>
  <c r="BE257" i="5"/>
  <c r="AS257" i="5"/>
  <c r="AW257" i="5"/>
  <c r="AG257" i="5"/>
  <c r="AH253" i="5"/>
  <c r="AL253" i="5"/>
  <c r="AP253" i="5"/>
  <c r="AT253" i="5"/>
  <c r="AX253" i="5"/>
  <c r="BB253" i="5"/>
  <c r="BF253" i="5"/>
  <c r="AI253" i="5"/>
  <c r="AM253" i="5"/>
  <c r="AQ253" i="5"/>
  <c r="AU253" i="5"/>
  <c r="AY253" i="5"/>
  <c r="BC253" i="5"/>
  <c r="AF253" i="5"/>
  <c r="AJ253" i="5"/>
  <c r="AN253" i="5"/>
  <c r="AR253" i="5"/>
  <c r="AV253" i="5"/>
  <c r="AZ253" i="5"/>
  <c r="BD253" i="5"/>
  <c r="AG253" i="5"/>
  <c r="AW253" i="5"/>
  <c r="AK253" i="5"/>
  <c r="BA253" i="5"/>
  <c r="BE253" i="5"/>
  <c r="AO253" i="5"/>
  <c r="AS253" i="5"/>
  <c r="AH249" i="5"/>
  <c r="AL249" i="5"/>
  <c r="AP249" i="5"/>
  <c r="AT249" i="5"/>
  <c r="AX249" i="5"/>
  <c r="BB249" i="5"/>
  <c r="BF249" i="5"/>
  <c r="AI249" i="5"/>
  <c r="AM249" i="5"/>
  <c r="AQ249" i="5"/>
  <c r="AU249" i="5"/>
  <c r="AY249" i="5"/>
  <c r="BC249" i="5"/>
  <c r="AF249" i="5"/>
  <c r="AJ249" i="5"/>
  <c r="AN249" i="5"/>
  <c r="AR249" i="5"/>
  <c r="AV249" i="5"/>
  <c r="AZ249" i="5"/>
  <c r="BD249" i="5"/>
  <c r="AS249" i="5"/>
  <c r="AG249" i="5"/>
  <c r="AW249" i="5"/>
  <c r="AK249" i="5"/>
  <c r="AO249" i="5"/>
  <c r="BA249" i="5"/>
  <c r="BE249" i="5"/>
  <c r="AH245" i="5"/>
  <c r="AL245" i="5"/>
  <c r="AP245" i="5"/>
  <c r="AT245" i="5"/>
  <c r="AX245" i="5"/>
  <c r="BB245" i="5"/>
  <c r="BF245" i="5"/>
  <c r="AI245" i="5"/>
  <c r="AM245" i="5"/>
  <c r="AQ245" i="5"/>
  <c r="AU245" i="5"/>
  <c r="AY245" i="5"/>
  <c r="BC245" i="5"/>
  <c r="AF245" i="5"/>
  <c r="AJ245" i="5"/>
  <c r="AN245" i="5"/>
  <c r="AR245" i="5"/>
  <c r="AV245" i="5"/>
  <c r="AZ245" i="5"/>
  <c r="BD245" i="5"/>
  <c r="AO245" i="5"/>
  <c r="BE245" i="5"/>
  <c r="AS245" i="5"/>
  <c r="AW245" i="5"/>
  <c r="BA245" i="5"/>
  <c r="AG245" i="5"/>
  <c r="AK245" i="5"/>
  <c r="AH241" i="5"/>
  <c r="AL241" i="5"/>
  <c r="AP241" i="5"/>
  <c r="AT241" i="5"/>
  <c r="AX241" i="5"/>
  <c r="BB241" i="5"/>
  <c r="BF241" i="5"/>
  <c r="AI241" i="5"/>
  <c r="AM241" i="5"/>
  <c r="AQ241" i="5"/>
  <c r="AU241" i="5"/>
  <c r="AY241" i="5"/>
  <c r="BC241" i="5"/>
  <c r="AF241" i="5"/>
  <c r="AJ241" i="5"/>
  <c r="AN241" i="5"/>
  <c r="AR241" i="5"/>
  <c r="AV241" i="5"/>
  <c r="AZ241" i="5"/>
  <c r="BD241" i="5"/>
  <c r="AK241" i="5"/>
  <c r="BA241" i="5"/>
  <c r="AO241" i="5"/>
  <c r="BE241" i="5"/>
  <c r="AG241" i="5"/>
  <c r="AS241" i="5"/>
  <c r="AW241" i="5"/>
  <c r="AH237" i="5"/>
  <c r="AL237" i="5"/>
  <c r="AP237" i="5"/>
  <c r="AT237" i="5"/>
  <c r="AX237" i="5"/>
  <c r="BB237" i="5"/>
  <c r="BF237" i="5"/>
  <c r="AI237" i="5"/>
  <c r="AM237" i="5"/>
  <c r="AQ237" i="5"/>
  <c r="AU237" i="5"/>
  <c r="AY237" i="5"/>
  <c r="BC237" i="5"/>
  <c r="AF237" i="5"/>
  <c r="AJ237" i="5"/>
  <c r="AN237" i="5"/>
  <c r="AR237" i="5"/>
  <c r="AV237" i="5"/>
  <c r="AZ237" i="5"/>
  <c r="BD237" i="5"/>
  <c r="AG237" i="5"/>
  <c r="AW237" i="5"/>
  <c r="AK237" i="5"/>
  <c r="BA237" i="5"/>
  <c r="AO237" i="5"/>
  <c r="AS237" i="5"/>
  <c r="BE237" i="5"/>
  <c r="AH233" i="5"/>
  <c r="AL233" i="5"/>
  <c r="AP233" i="5"/>
  <c r="AT233" i="5"/>
  <c r="AX233" i="5"/>
  <c r="BB233" i="5"/>
  <c r="BF233" i="5"/>
  <c r="AI233" i="5"/>
  <c r="AM233" i="5"/>
  <c r="AQ233" i="5"/>
  <c r="AU233" i="5"/>
  <c r="AY233" i="5"/>
  <c r="BC233" i="5"/>
  <c r="AF233" i="5"/>
  <c r="AJ233" i="5"/>
  <c r="AN233" i="5"/>
  <c r="AR233" i="5"/>
  <c r="AV233" i="5"/>
  <c r="AZ233" i="5"/>
  <c r="BD233" i="5"/>
  <c r="AS233" i="5"/>
  <c r="AG233" i="5"/>
  <c r="AW233" i="5"/>
  <c r="BA233" i="5"/>
  <c r="BE233" i="5"/>
  <c r="AK233" i="5"/>
  <c r="AO233" i="5"/>
  <c r="AH229" i="5"/>
  <c r="AL229" i="5"/>
  <c r="AP229" i="5"/>
  <c r="AT229" i="5"/>
  <c r="AX229" i="5"/>
  <c r="BB229" i="5"/>
  <c r="BF229" i="5"/>
  <c r="AI229" i="5"/>
  <c r="AM229" i="5"/>
  <c r="AQ229" i="5"/>
  <c r="AU229" i="5"/>
  <c r="AY229" i="5"/>
  <c r="BC229" i="5"/>
  <c r="AF229" i="5"/>
  <c r="AJ229" i="5"/>
  <c r="AN229" i="5"/>
  <c r="AR229" i="5"/>
  <c r="AV229" i="5"/>
  <c r="AZ229" i="5"/>
  <c r="BD229" i="5"/>
  <c r="AO229" i="5"/>
  <c r="BE229" i="5"/>
  <c r="AS229" i="5"/>
  <c r="AG229" i="5"/>
  <c r="AK229" i="5"/>
  <c r="AW229" i="5"/>
  <c r="BA229" i="5"/>
  <c r="AG225" i="5"/>
  <c r="AK225" i="5"/>
  <c r="AO225" i="5"/>
  <c r="AS225" i="5"/>
  <c r="AW225" i="5"/>
  <c r="BA225" i="5"/>
  <c r="BE225" i="5"/>
  <c r="AI225" i="5"/>
  <c r="AN225" i="5"/>
  <c r="AT225" i="5"/>
  <c r="AY225" i="5"/>
  <c r="BD225" i="5"/>
  <c r="AJ225" i="5"/>
  <c r="AP225" i="5"/>
  <c r="AU225" i="5"/>
  <c r="AZ225" i="5"/>
  <c r="BF225" i="5"/>
  <c r="AF225" i="5"/>
  <c r="AL225" i="5"/>
  <c r="AQ225" i="5"/>
  <c r="AV225" i="5"/>
  <c r="BB225" i="5"/>
  <c r="AR225" i="5"/>
  <c r="AX225" i="5"/>
  <c r="AH225" i="5"/>
  <c r="AM225" i="5"/>
  <c r="BC225" i="5"/>
  <c r="AG221" i="5"/>
  <c r="AK221" i="5"/>
  <c r="AO221" i="5"/>
  <c r="AS221" i="5"/>
  <c r="AW221" i="5"/>
  <c r="BA221" i="5"/>
  <c r="BE221" i="5"/>
  <c r="AJ221" i="5"/>
  <c r="AP221" i="5"/>
  <c r="AU221" i="5"/>
  <c r="AZ221" i="5"/>
  <c r="BF221" i="5"/>
  <c r="AF221" i="5"/>
  <c r="AL221" i="5"/>
  <c r="AQ221" i="5"/>
  <c r="AV221" i="5"/>
  <c r="BB221" i="5"/>
  <c r="AH221" i="5"/>
  <c r="AM221" i="5"/>
  <c r="AR221" i="5"/>
  <c r="AX221" i="5"/>
  <c r="BC221" i="5"/>
  <c r="AT221" i="5"/>
  <c r="AY221" i="5"/>
  <c r="BD221" i="5"/>
  <c r="AI221" i="5"/>
  <c r="AN221" i="5"/>
  <c r="AG217" i="5"/>
  <c r="AK217" i="5"/>
  <c r="AO217" i="5"/>
  <c r="AS217" i="5"/>
  <c r="AW217" i="5"/>
  <c r="BA217" i="5"/>
  <c r="BE217" i="5"/>
  <c r="AF217" i="5"/>
  <c r="AL217" i="5"/>
  <c r="AQ217" i="5"/>
  <c r="AV217" i="5"/>
  <c r="BB217" i="5"/>
  <c r="AH217" i="5"/>
  <c r="AM217" i="5"/>
  <c r="AR217" i="5"/>
  <c r="AX217" i="5"/>
  <c r="BC217" i="5"/>
  <c r="AI217" i="5"/>
  <c r="AN217" i="5"/>
  <c r="AT217" i="5"/>
  <c r="AY217" i="5"/>
  <c r="BD217" i="5"/>
  <c r="AU217" i="5"/>
  <c r="AZ217" i="5"/>
  <c r="AJ217" i="5"/>
  <c r="AP217" i="5"/>
  <c r="BF217" i="5"/>
  <c r="AG213" i="5"/>
  <c r="AK213" i="5"/>
  <c r="AO213" i="5"/>
  <c r="AS213" i="5"/>
  <c r="AW213" i="5"/>
  <c r="BA213" i="5"/>
  <c r="BE213" i="5"/>
  <c r="AH213" i="5"/>
  <c r="AM213" i="5"/>
  <c r="AR213" i="5"/>
  <c r="AX213" i="5"/>
  <c r="BC213" i="5"/>
  <c r="AI213" i="5"/>
  <c r="AN213" i="5"/>
  <c r="AT213" i="5"/>
  <c r="AY213" i="5"/>
  <c r="BD213" i="5"/>
  <c r="AJ213" i="5"/>
  <c r="AP213" i="5"/>
  <c r="AU213" i="5"/>
  <c r="AZ213" i="5"/>
  <c r="BF213" i="5"/>
  <c r="AV213" i="5"/>
  <c r="AF213" i="5"/>
  <c r="BB213" i="5"/>
  <c r="AL213" i="5"/>
  <c r="AQ213" i="5"/>
  <c r="AG209" i="5"/>
  <c r="AK209" i="5"/>
  <c r="AO209" i="5"/>
  <c r="AS209" i="5"/>
  <c r="AW209" i="5"/>
  <c r="BA209" i="5"/>
  <c r="BE209" i="5"/>
  <c r="AI209" i="5"/>
  <c r="AN209" i="5"/>
  <c r="AT209" i="5"/>
  <c r="AY209" i="5"/>
  <c r="BD209" i="5"/>
  <c r="AJ209" i="5"/>
  <c r="AP209" i="5"/>
  <c r="AU209" i="5"/>
  <c r="AZ209" i="5"/>
  <c r="BF209" i="5"/>
  <c r="AF209" i="5"/>
  <c r="AL209" i="5"/>
  <c r="AQ209" i="5"/>
  <c r="AV209" i="5"/>
  <c r="BB209" i="5"/>
  <c r="AX209" i="5"/>
  <c r="AH209" i="5"/>
  <c r="BC209" i="5"/>
  <c r="AM209" i="5"/>
  <c r="AR209" i="5"/>
  <c r="AI205" i="5"/>
  <c r="AM205" i="5"/>
  <c r="AQ205" i="5"/>
  <c r="AU205" i="5"/>
  <c r="AY205" i="5"/>
  <c r="BC205" i="5"/>
  <c r="AG205" i="5"/>
  <c r="AK205" i="5"/>
  <c r="AO205" i="5"/>
  <c r="AS205" i="5"/>
  <c r="AW205" i="5"/>
  <c r="BA205" i="5"/>
  <c r="BE205" i="5"/>
  <c r="AF205" i="5"/>
  <c r="AN205" i="5"/>
  <c r="AV205" i="5"/>
  <c r="BD205" i="5"/>
  <c r="AH205" i="5"/>
  <c r="AP205" i="5"/>
  <c r="AX205" i="5"/>
  <c r="BF205" i="5"/>
  <c r="AJ205" i="5"/>
  <c r="AR205" i="5"/>
  <c r="AZ205" i="5"/>
  <c r="AL205" i="5"/>
  <c r="AT205" i="5"/>
  <c r="BB205" i="5"/>
  <c r="AI201" i="5"/>
  <c r="AM201" i="5"/>
  <c r="AQ201" i="5"/>
  <c r="AU201" i="5"/>
  <c r="AY201" i="5"/>
  <c r="BC201" i="5"/>
  <c r="AG201" i="5"/>
  <c r="AK201" i="5"/>
  <c r="AO201" i="5"/>
  <c r="AS201" i="5"/>
  <c r="AW201" i="5"/>
  <c r="BA201" i="5"/>
  <c r="BE201" i="5"/>
  <c r="AJ201" i="5"/>
  <c r="AR201" i="5"/>
  <c r="AZ201" i="5"/>
  <c r="AL201" i="5"/>
  <c r="AT201" i="5"/>
  <c r="BB201" i="5"/>
  <c r="AF201" i="5"/>
  <c r="AN201" i="5"/>
  <c r="AV201" i="5"/>
  <c r="BD201" i="5"/>
  <c r="AX201" i="5"/>
  <c r="BF201" i="5"/>
  <c r="AH201" i="5"/>
  <c r="AP201" i="5"/>
  <c r="AI197" i="5"/>
  <c r="AM197" i="5"/>
  <c r="AQ197" i="5"/>
  <c r="AU197" i="5"/>
  <c r="AY197" i="5"/>
  <c r="BC197" i="5"/>
  <c r="AG197" i="5"/>
  <c r="AK197" i="5"/>
  <c r="AO197" i="5"/>
  <c r="AS197" i="5"/>
  <c r="AW197" i="5"/>
  <c r="BA197" i="5"/>
  <c r="BE197" i="5"/>
  <c r="AF197" i="5"/>
  <c r="AN197" i="5"/>
  <c r="AV197" i="5"/>
  <c r="BD197" i="5"/>
  <c r="AH197" i="5"/>
  <c r="AP197" i="5"/>
  <c r="AX197" i="5"/>
  <c r="BF197" i="5"/>
  <c r="AJ197" i="5"/>
  <c r="AR197" i="5"/>
  <c r="AZ197" i="5"/>
  <c r="AL197" i="5"/>
  <c r="AT197" i="5"/>
  <c r="BB197" i="5"/>
  <c r="AI193" i="5"/>
  <c r="AM193" i="5"/>
  <c r="AQ193" i="5"/>
  <c r="AU193" i="5"/>
  <c r="AY193" i="5"/>
  <c r="BC193" i="5"/>
  <c r="AG193" i="5"/>
  <c r="AK193" i="5"/>
  <c r="AO193" i="5"/>
  <c r="AS193" i="5"/>
  <c r="AW193" i="5"/>
  <c r="BA193" i="5"/>
  <c r="BE193" i="5"/>
  <c r="AJ193" i="5"/>
  <c r="AR193" i="5"/>
  <c r="AZ193" i="5"/>
  <c r="AL193" i="5"/>
  <c r="AT193" i="5"/>
  <c r="BB193" i="5"/>
  <c r="AF193" i="5"/>
  <c r="AN193" i="5"/>
  <c r="AV193" i="5"/>
  <c r="BD193" i="5"/>
  <c r="AP193" i="5"/>
  <c r="AX193" i="5"/>
  <c r="AH193" i="5"/>
  <c r="BF193" i="5"/>
  <c r="AI189" i="5"/>
  <c r="AM189" i="5"/>
  <c r="AQ189" i="5"/>
  <c r="AU189" i="5"/>
  <c r="AY189" i="5"/>
  <c r="BC189" i="5"/>
  <c r="AG189" i="5"/>
  <c r="AK189" i="5"/>
  <c r="AO189" i="5"/>
  <c r="AS189" i="5"/>
  <c r="AW189" i="5"/>
  <c r="BA189" i="5"/>
  <c r="BE189" i="5"/>
  <c r="AF189" i="5"/>
  <c r="AN189" i="5"/>
  <c r="AV189" i="5"/>
  <c r="BD189" i="5"/>
  <c r="AH189" i="5"/>
  <c r="AP189" i="5"/>
  <c r="AX189" i="5"/>
  <c r="BF189" i="5"/>
  <c r="AJ189" i="5"/>
  <c r="AR189" i="5"/>
  <c r="AZ189" i="5"/>
  <c r="BB189" i="5"/>
  <c r="AL189" i="5"/>
  <c r="AT189" i="5"/>
  <c r="AI185" i="5"/>
  <c r="AM185" i="5"/>
  <c r="AQ185" i="5"/>
  <c r="AU185" i="5"/>
  <c r="AY185" i="5"/>
  <c r="BC185" i="5"/>
  <c r="AG185" i="5"/>
  <c r="AK185" i="5"/>
  <c r="AO185" i="5"/>
  <c r="AS185" i="5"/>
  <c r="AW185" i="5"/>
  <c r="BA185" i="5"/>
  <c r="BE185" i="5"/>
  <c r="AJ185" i="5"/>
  <c r="AR185" i="5"/>
  <c r="AZ185" i="5"/>
  <c r="AL185" i="5"/>
  <c r="AT185" i="5"/>
  <c r="BB185" i="5"/>
  <c r="AF185" i="5"/>
  <c r="AN185" i="5"/>
  <c r="AV185" i="5"/>
  <c r="BD185" i="5"/>
  <c r="AH185" i="5"/>
  <c r="AP185" i="5"/>
  <c r="AX185" i="5"/>
  <c r="BF185" i="5"/>
  <c r="AI181" i="5"/>
  <c r="AM181" i="5"/>
  <c r="AQ181" i="5"/>
  <c r="AU181" i="5"/>
  <c r="AY181" i="5"/>
  <c r="BC181" i="5"/>
  <c r="AF181" i="5"/>
  <c r="AJ181" i="5"/>
  <c r="AN181" i="5"/>
  <c r="AR181" i="5"/>
  <c r="AV181" i="5"/>
  <c r="AZ181" i="5"/>
  <c r="BD181" i="5"/>
  <c r="AG181" i="5"/>
  <c r="AK181" i="5"/>
  <c r="AO181" i="5"/>
  <c r="AS181" i="5"/>
  <c r="AW181" i="5"/>
  <c r="BA181" i="5"/>
  <c r="BE181" i="5"/>
  <c r="AT181" i="5"/>
  <c r="AH181" i="5"/>
  <c r="AX181" i="5"/>
  <c r="AL181" i="5"/>
  <c r="BB181" i="5"/>
  <c r="AP181" i="5"/>
  <c r="BF181" i="5"/>
  <c r="AI177" i="5"/>
  <c r="AM177" i="5"/>
  <c r="AQ177" i="5"/>
  <c r="AU177" i="5"/>
  <c r="AY177" i="5"/>
  <c r="BC177" i="5"/>
  <c r="AF177" i="5"/>
  <c r="AJ177" i="5"/>
  <c r="AN177" i="5"/>
  <c r="AR177" i="5"/>
  <c r="AV177" i="5"/>
  <c r="AZ177" i="5"/>
  <c r="BD177" i="5"/>
  <c r="AG177" i="5"/>
  <c r="AK177" i="5"/>
  <c r="AO177" i="5"/>
  <c r="AS177" i="5"/>
  <c r="AW177" i="5"/>
  <c r="BA177" i="5"/>
  <c r="BE177" i="5"/>
  <c r="AP177" i="5"/>
  <c r="BF177" i="5"/>
  <c r="AT177" i="5"/>
  <c r="AH177" i="5"/>
  <c r="AX177" i="5"/>
  <c r="AL177" i="5"/>
  <c r="BB177" i="5"/>
  <c r="AI173" i="5"/>
  <c r="AM173" i="5"/>
  <c r="AQ173" i="5"/>
  <c r="AU173" i="5"/>
  <c r="AY173" i="5"/>
  <c r="BC173" i="5"/>
  <c r="AF173" i="5"/>
  <c r="AJ173" i="5"/>
  <c r="AN173" i="5"/>
  <c r="AR173" i="5"/>
  <c r="AV173" i="5"/>
  <c r="AZ173" i="5"/>
  <c r="BD173" i="5"/>
  <c r="AG173" i="5"/>
  <c r="AK173" i="5"/>
  <c r="AO173" i="5"/>
  <c r="AS173" i="5"/>
  <c r="AW173" i="5"/>
  <c r="BA173" i="5"/>
  <c r="BE173" i="5"/>
  <c r="AL173" i="5"/>
  <c r="BB173" i="5"/>
  <c r="AP173" i="5"/>
  <c r="BF173" i="5"/>
  <c r="AT173" i="5"/>
  <c r="AX173" i="5"/>
  <c r="AH173" i="5"/>
  <c r="AI169" i="5"/>
  <c r="AM169" i="5"/>
  <c r="AQ169" i="5"/>
  <c r="AU169" i="5"/>
  <c r="AY169" i="5"/>
  <c r="BC169" i="5"/>
  <c r="AF169" i="5"/>
  <c r="AJ169" i="5"/>
  <c r="AN169" i="5"/>
  <c r="AR169" i="5"/>
  <c r="AV169" i="5"/>
  <c r="AZ169" i="5"/>
  <c r="BD169" i="5"/>
  <c r="AG169" i="5"/>
  <c r="AK169" i="5"/>
  <c r="AO169" i="5"/>
  <c r="AS169" i="5"/>
  <c r="AW169" i="5"/>
  <c r="BA169" i="5"/>
  <c r="BE169" i="5"/>
  <c r="AH169" i="5"/>
  <c r="AX169" i="5"/>
  <c r="AL169" i="5"/>
  <c r="BB169" i="5"/>
  <c r="AP169" i="5"/>
  <c r="BF169" i="5"/>
  <c r="AT169" i="5"/>
  <c r="AI165" i="5"/>
  <c r="AM165" i="5"/>
  <c r="AQ165" i="5"/>
  <c r="AU165" i="5"/>
  <c r="AY165" i="5"/>
  <c r="BC165" i="5"/>
  <c r="AF165" i="5"/>
  <c r="AJ165" i="5"/>
  <c r="AN165" i="5"/>
  <c r="AR165" i="5"/>
  <c r="AV165" i="5"/>
  <c r="AZ165" i="5"/>
  <c r="BD165" i="5"/>
  <c r="AG165" i="5"/>
  <c r="AK165" i="5"/>
  <c r="AO165" i="5"/>
  <c r="AS165" i="5"/>
  <c r="AW165" i="5"/>
  <c r="BA165" i="5"/>
  <c r="BE165" i="5"/>
  <c r="AT165" i="5"/>
  <c r="AH165" i="5"/>
  <c r="AX165" i="5"/>
  <c r="AL165" i="5"/>
  <c r="BB165" i="5"/>
  <c r="AP165" i="5"/>
  <c r="BF165" i="5"/>
  <c r="AI161" i="5"/>
  <c r="AM161" i="5"/>
  <c r="AQ161" i="5"/>
  <c r="AU161" i="5"/>
  <c r="AY161" i="5"/>
  <c r="BC161" i="5"/>
  <c r="AF161" i="5"/>
  <c r="AJ161" i="5"/>
  <c r="AN161" i="5"/>
  <c r="AR161" i="5"/>
  <c r="AV161" i="5"/>
  <c r="AZ161" i="5"/>
  <c r="BD161" i="5"/>
  <c r="AG161" i="5"/>
  <c r="AK161" i="5"/>
  <c r="AO161" i="5"/>
  <c r="AS161" i="5"/>
  <c r="AW161" i="5"/>
  <c r="BA161" i="5"/>
  <c r="BE161" i="5"/>
  <c r="AP161" i="5"/>
  <c r="BF161" i="5"/>
  <c r="AT161" i="5"/>
  <c r="AH161" i="5"/>
  <c r="AX161" i="5"/>
  <c r="BB161" i="5"/>
  <c r="AL161" i="5"/>
  <c r="AH157" i="5"/>
  <c r="AI157" i="5"/>
  <c r="AM157" i="5"/>
  <c r="AQ157" i="5"/>
  <c r="AU157" i="5"/>
  <c r="AY157" i="5"/>
  <c r="BC157" i="5"/>
  <c r="AJ157" i="5"/>
  <c r="AN157" i="5"/>
  <c r="AR157" i="5"/>
  <c r="AV157" i="5"/>
  <c r="AZ157" i="5"/>
  <c r="BD157" i="5"/>
  <c r="AF157" i="5"/>
  <c r="AK157" i="5"/>
  <c r="AO157" i="5"/>
  <c r="AS157" i="5"/>
  <c r="AW157" i="5"/>
  <c r="BA157" i="5"/>
  <c r="BE157" i="5"/>
  <c r="AL157" i="5"/>
  <c r="BB157" i="5"/>
  <c r="AP157" i="5"/>
  <c r="BF157" i="5"/>
  <c r="AT157" i="5"/>
  <c r="AG157" i="5"/>
  <c r="AX157" i="5"/>
  <c r="AH153" i="5"/>
  <c r="AL153" i="5"/>
  <c r="AP153" i="5"/>
  <c r="AT153" i="5"/>
  <c r="AX153" i="5"/>
  <c r="BB153" i="5"/>
  <c r="BF153" i="5"/>
  <c r="AJ153" i="5"/>
  <c r="AO153" i="5"/>
  <c r="AU153" i="5"/>
  <c r="AZ153" i="5"/>
  <c r="BE153" i="5"/>
  <c r="AF153" i="5"/>
  <c r="AK153" i="5"/>
  <c r="AQ153" i="5"/>
  <c r="AV153" i="5"/>
  <c r="BA153" i="5"/>
  <c r="AG153" i="5"/>
  <c r="AM153" i="5"/>
  <c r="AR153" i="5"/>
  <c r="AW153" i="5"/>
  <c r="BC153" i="5"/>
  <c r="AN153" i="5"/>
  <c r="AS153" i="5"/>
  <c r="AY153" i="5"/>
  <c r="BD153" i="5"/>
  <c r="AI153" i="5"/>
  <c r="AH149" i="5"/>
  <c r="AL149" i="5"/>
  <c r="AP149" i="5"/>
  <c r="AT149" i="5"/>
  <c r="AX149" i="5"/>
  <c r="BB149" i="5"/>
  <c r="BF149" i="5"/>
  <c r="AF149" i="5"/>
  <c r="AK149" i="5"/>
  <c r="AQ149" i="5"/>
  <c r="AV149" i="5"/>
  <c r="BA149" i="5"/>
  <c r="AG149" i="5"/>
  <c r="AM149" i="5"/>
  <c r="AR149" i="5"/>
  <c r="AW149" i="5"/>
  <c r="BC149" i="5"/>
  <c r="AI149" i="5"/>
  <c r="AN149" i="5"/>
  <c r="AS149" i="5"/>
  <c r="AY149" i="5"/>
  <c r="BD149" i="5"/>
  <c r="AO149" i="5"/>
  <c r="AU149" i="5"/>
  <c r="AZ149" i="5"/>
  <c r="AJ149" i="5"/>
  <c r="BE149" i="5"/>
  <c r="AG145" i="5"/>
  <c r="AK145" i="5"/>
  <c r="AO145" i="5"/>
  <c r="AS145" i="5"/>
  <c r="AW145" i="5"/>
  <c r="BA145" i="5"/>
  <c r="BE145" i="5"/>
  <c r="AH145" i="5"/>
  <c r="AL145" i="5"/>
  <c r="AP145" i="5"/>
  <c r="AT145" i="5"/>
  <c r="AX145" i="5"/>
  <c r="BB145" i="5"/>
  <c r="BF145" i="5"/>
  <c r="AF145" i="5"/>
  <c r="AN145" i="5"/>
  <c r="AV145" i="5"/>
  <c r="BD145" i="5"/>
  <c r="AI145" i="5"/>
  <c r="AQ145" i="5"/>
  <c r="AY145" i="5"/>
  <c r="AJ145" i="5"/>
  <c r="AR145" i="5"/>
  <c r="AZ145" i="5"/>
  <c r="AM145" i="5"/>
  <c r="AU145" i="5"/>
  <c r="BC145" i="5"/>
  <c r="AG141" i="5"/>
  <c r="AK141" i="5"/>
  <c r="AO141" i="5"/>
  <c r="AS141" i="5"/>
  <c r="AW141" i="5"/>
  <c r="BA141" i="5"/>
  <c r="BE141" i="5"/>
  <c r="AH141" i="5"/>
  <c r="AL141" i="5"/>
  <c r="AP141" i="5"/>
  <c r="AT141" i="5"/>
  <c r="AX141" i="5"/>
  <c r="BB141" i="5"/>
  <c r="BF141" i="5"/>
  <c r="AI141" i="5"/>
  <c r="AM141" i="5"/>
  <c r="AF141" i="5"/>
  <c r="AR141" i="5"/>
  <c r="AZ141" i="5"/>
  <c r="AJ141" i="5"/>
  <c r="AU141" i="5"/>
  <c r="BC141" i="5"/>
  <c r="AN141" i="5"/>
  <c r="AV141" i="5"/>
  <c r="BD141" i="5"/>
  <c r="AY141" i="5"/>
  <c r="AQ141" i="5"/>
  <c r="AG137" i="5"/>
  <c r="AK137" i="5"/>
  <c r="AO137" i="5"/>
  <c r="AS137" i="5"/>
  <c r="AW137" i="5"/>
  <c r="BA137" i="5"/>
  <c r="BE137" i="5"/>
  <c r="AH137" i="5"/>
  <c r="AL137" i="5"/>
  <c r="AP137" i="5"/>
  <c r="AT137" i="5"/>
  <c r="AX137" i="5"/>
  <c r="BB137" i="5"/>
  <c r="BF137" i="5"/>
  <c r="AI137" i="5"/>
  <c r="AM137" i="5"/>
  <c r="AQ137" i="5"/>
  <c r="AU137" i="5"/>
  <c r="AY137" i="5"/>
  <c r="BC137" i="5"/>
  <c r="AR137" i="5"/>
  <c r="AF137" i="5"/>
  <c r="AV137" i="5"/>
  <c r="AJ137" i="5"/>
  <c r="AZ137" i="5"/>
  <c r="AN137" i="5"/>
  <c r="BD137" i="5"/>
  <c r="AG133" i="5"/>
  <c r="AK133" i="5"/>
  <c r="AO133" i="5"/>
  <c r="AS133" i="5"/>
  <c r="AW133" i="5"/>
  <c r="BA133" i="5"/>
  <c r="BE133" i="5"/>
  <c r="AH133" i="5"/>
  <c r="AL133" i="5"/>
  <c r="AP133" i="5"/>
  <c r="AT133" i="5"/>
  <c r="AX133" i="5"/>
  <c r="BB133" i="5"/>
  <c r="BF133" i="5"/>
  <c r="AI133" i="5"/>
  <c r="AM133" i="5"/>
  <c r="AQ133" i="5"/>
  <c r="AU133" i="5"/>
  <c r="AY133" i="5"/>
  <c r="BC133" i="5"/>
  <c r="AN133" i="5"/>
  <c r="BD133" i="5"/>
  <c r="AR133" i="5"/>
  <c r="AF133" i="5"/>
  <c r="AV133" i="5"/>
  <c r="AJ133" i="5"/>
  <c r="AZ133" i="5"/>
  <c r="AG129" i="5"/>
  <c r="AK129" i="5"/>
  <c r="AO129" i="5"/>
  <c r="AS129" i="5"/>
  <c r="AW129" i="5"/>
  <c r="BA129" i="5"/>
  <c r="BE129" i="5"/>
  <c r="AH129" i="5"/>
  <c r="AL129" i="5"/>
  <c r="AP129" i="5"/>
  <c r="AT129" i="5"/>
  <c r="AX129" i="5"/>
  <c r="BB129" i="5"/>
  <c r="BF129" i="5"/>
  <c r="AI129" i="5"/>
  <c r="AM129" i="5"/>
  <c r="AQ129" i="5"/>
  <c r="AU129" i="5"/>
  <c r="AY129" i="5"/>
  <c r="BC129" i="5"/>
  <c r="AJ129" i="5"/>
  <c r="AZ129" i="5"/>
  <c r="AN129" i="5"/>
  <c r="BD129" i="5"/>
  <c r="AR129" i="5"/>
  <c r="AF129" i="5"/>
  <c r="BG129" i="5" s="1"/>
  <c r="AV129" i="5"/>
  <c r="AG125" i="5"/>
  <c r="AK125" i="5"/>
  <c r="AO125" i="5"/>
  <c r="AS125" i="5"/>
  <c r="AW125" i="5"/>
  <c r="BA125" i="5"/>
  <c r="BE125" i="5"/>
  <c r="AH125" i="5"/>
  <c r="AL125" i="5"/>
  <c r="AP125" i="5"/>
  <c r="AT125" i="5"/>
  <c r="AX125" i="5"/>
  <c r="BB125" i="5"/>
  <c r="BF125" i="5"/>
  <c r="AI125" i="5"/>
  <c r="AM125" i="5"/>
  <c r="AQ125" i="5"/>
  <c r="AU125" i="5"/>
  <c r="AY125" i="5"/>
  <c r="BC125" i="5"/>
  <c r="AF125" i="5"/>
  <c r="AV125" i="5"/>
  <c r="AJ125" i="5"/>
  <c r="AZ125" i="5"/>
  <c r="AN125" i="5"/>
  <c r="BD125" i="5"/>
  <c r="AR125" i="5"/>
  <c r="AG121" i="5"/>
  <c r="AK121" i="5"/>
  <c r="AO121" i="5"/>
  <c r="AS121" i="5"/>
  <c r="AW121" i="5"/>
  <c r="BA121" i="5"/>
  <c r="BE121" i="5"/>
  <c r="AH121" i="5"/>
  <c r="AL121" i="5"/>
  <c r="AP121" i="5"/>
  <c r="AT121" i="5"/>
  <c r="AX121" i="5"/>
  <c r="BB121" i="5"/>
  <c r="BF121" i="5"/>
  <c r="AI121" i="5"/>
  <c r="AM121" i="5"/>
  <c r="AQ121" i="5"/>
  <c r="AU121" i="5"/>
  <c r="AY121" i="5"/>
  <c r="BC121" i="5"/>
  <c r="AR121" i="5"/>
  <c r="AF121" i="5"/>
  <c r="AV121" i="5"/>
  <c r="AJ121" i="5"/>
  <c r="AZ121" i="5"/>
  <c r="AN121" i="5"/>
  <c r="BD121" i="5"/>
  <c r="AG117" i="5"/>
  <c r="AK117" i="5"/>
  <c r="AO117" i="5"/>
  <c r="AS117" i="5"/>
  <c r="AW117" i="5"/>
  <c r="BA117" i="5"/>
  <c r="BE117" i="5"/>
  <c r="AH117" i="5"/>
  <c r="AL117" i="5"/>
  <c r="AP117" i="5"/>
  <c r="AT117" i="5"/>
  <c r="AX117" i="5"/>
  <c r="BB117" i="5"/>
  <c r="BF117" i="5"/>
  <c r="AI117" i="5"/>
  <c r="AM117" i="5"/>
  <c r="AQ117" i="5"/>
  <c r="AU117" i="5"/>
  <c r="AY117" i="5"/>
  <c r="BC117" i="5"/>
  <c r="AN117" i="5"/>
  <c r="BD117" i="5"/>
  <c r="AR117" i="5"/>
  <c r="AF117" i="5"/>
  <c r="AV117" i="5"/>
  <c r="AJ117" i="5"/>
  <c r="AZ117" i="5"/>
  <c r="AG113" i="5"/>
  <c r="AK113" i="5"/>
  <c r="AO113" i="5"/>
  <c r="AS113" i="5"/>
  <c r="AW113" i="5"/>
  <c r="BA113" i="5"/>
  <c r="BE113" i="5"/>
  <c r="AH113" i="5"/>
  <c r="AL113" i="5"/>
  <c r="AP113" i="5"/>
  <c r="AT113" i="5"/>
  <c r="AX113" i="5"/>
  <c r="BB113" i="5"/>
  <c r="BF113" i="5"/>
  <c r="AI113" i="5"/>
  <c r="AM113" i="5"/>
  <c r="AQ113" i="5"/>
  <c r="AU113" i="5"/>
  <c r="AY113" i="5"/>
  <c r="BC113" i="5"/>
  <c r="AJ113" i="5"/>
  <c r="AZ113" i="5"/>
  <c r="AN113" i="5"/>
  <c r="BD113" i="5"/>
  <c r="AR113" i="5"/>
  <c r="AV113" i="5"/>
  <c r="AF113" i="5"/>
  <c r="AG109" i="5"/>
  <c r="AK109" i="5"/>
  <c r="AO109" i="5"/>
  <c r="AS109" i="5"/>
  <c r="AW109" i="5"/>
  <c r="BA109" i="5"/>
  <c r="BE109" i="5"/>
  <c r="AH109" i="5"/>
  <c r="AL109" i="5"/>
  <c r="AP109" i="5"/>
  <c r="AT109" i="5"/>
  <c r="AX109" i="5"/>
  <c r="BB109" i="5"/>
  <c r="BF109" i="5"/>
  <c r="AI109" i="5"/>
  <c r="AM109" i="5"/>
  <c r="AQ109" i="5"/>
  <c r="AU109" i="5"/>
  <c r="AY109" i="5"/>
  <c r="BC109" i="5"/>
  <c r="AF109" i="5"/>
  <c r="AV109" i="5"/>
  <c r="AJ109" i="5"/>
  <c r="AZ109" i="5"/>
  <c r="AN109" i="5"/>
  <c r="BD109" i="5"/>
  <c r="AR109" i="5"/>
  <c r="AG105" i="5"/>
  <c r="AK105" i="5"/>
  <c r="AO105" i="5"/>
  <c r="AS105" i="5"/>
  <c r="AW105" i="5"/>
  <c r="BA105" i="5"/>
  <c r="BE105" i="5"/>
  <c r="AH105" i="5"/>
  <c r="AL105" i="5"/>
  <c r="AP105" i="5"/>
  <c r="AT105" i="5"/>
  <c r="AX105" i="5"/>
  <c r="BB105" i="5"/>
  <c r="BF105" i="5"/>
  <c r="AI105" i="5"/>
  <c r="AM105" i="5"/>
  <c r="AQ105" i="5"/>
  <c r="AU105" i="5"/>
  <c r="AY105" i="5"/>
  <c r="BC105" i="5"/>
  <c r="AR105" i="5"/>
  <c r="AF105" i="5"/>
  <c r="AV105" i="5"/>
  <c r="AJ105" i="5"/>
  <c r="AZ105" i="5"/>
  <c r="AN105" i="5"/>
  <c r="BD105" i="5"/>
  <c r="AG101" i="5"/>
  <c r="AK101" i="5"/>
  <c r="AO101" i="5"/>
  <c r="AS101" i="5"/>
  <c r="AW101" i="5"/>
  <c r="BA101" i="5"/>
  <c r="BE101" i="5"/>
  <c r="AH101" i="5"/>
  <c r="AL101" i="5"/>
  <c r="AP101" i="5"/>
  <c r="AT101" i="5"/>
  <c r="AX101" i="5"/>
  <c r="BB101" i="5"/>
  <c r="BF101" i="5"/>
  <c r="AI101" i="5"/>
  <c r="AM101" i="5"/>
  <c r="AQ101" i="5"/>
  <c r="AU101" i="5"/>
  <c r="AY101" i="5"/>
  <c r="BC101" i="5"/>
  <c r="AN101" i="5"/>
  <c r="BD101" i="5"/>
  <c r="AR101" i="5"/>
  <c r="AF101" i="5"/>
  <c r="AV101" i="5"/>
  <c r="AZ101" i="5"/>
  <c r="AJ101" i="5"/>
  <c r="AG97" i="5"/>
  <c r="AK97" i="5"/>
  <c r="AO97" i="5"/>
  <c r="AS97" i="5"/>
  <c r="AW97" i="5"/>
  <c r="BA97" i="5"/>
  <c r="BE97" i="5"/>
  <c r="AH97" i="5"/>
  <c r="AL97" i="5"/>
  <c r="AP97" i="5"/>
  <c r="AT97" i="5"/>
  <c r="AX97" i="5"/>
  <c r="BB97" i="5"/>
  <c r="BF97" i="5"/>
  <c r="AI97" i="5"/>
  <c r="AM97" i="5"/>
  <c r="AQ97" i="5"/>
  <c r="AU97" i="5"/>
  <c r="AY97" i="5"/>
  <c r="BC97" i="5"/>
  <c r="AJ97" i="5"/>
  <c r="AZ97" i="5"/>
  <c r="AN97" i="5"/>
  <c r="BD97" i="5"/>
  <c r="AR97" i="5"/>
  <c r="AF97" i="5"/>
  <c r="BG97" i="5" s="1"/>
  <c r="AV97" i="5"/>
  <c r="AG93" i="5"/>
  <c r="AK93" i="5"/>
  <c r="AO93" i="5"/>
  <c r="AS93" i="5"/>
  <c r="AW93" i="5"/>
  <c r="BA93" i="5"/>
  <c r="BE93" i="5"/>
  <c r="AH93" i="5"/>
  <c r="AL93" i="5"/>
  <c r="AP93" i="5"/>
  <c r="AT93" i="5"/>
  <c r="AX93" i="5"/>
  <c r="BB93" i="5"/>
  <c r="BF93" i="5"/>
  <c r="AI93" i="5"/>
  <c r="AM93" i="5"/>
  <c r="AQ93" i="5"/>
  <c r="AU93" i="5"/>
  <c r="AY93" i="5"/>
  <c r="BC93" i="5"/>
  <c r="AF93" i="5"/>
  <c r="AV93" i="5"/>
  <c r="AJ93" i="5"/>
  <c r="AZ93" i="5"/>
  <c r="AN93" i="5"/>
  <c r="BD93" i="5"/>
  <c r="AR93" i="5"/>
  <c r="AG89" i="5"/>
  <c r="AK89" i="5"/>
  <c r="AO89" i="5"/>
  <c r="AS89" i="5"/>
  <c r="AW89" i="5"/>
  <c r="BA89" i="5"/>
  <c r="BE89" i="5"/>
  <c r="AH89" i="5"/>
  <c r="AL89" i="5"/>
  <c r="AP89" i="5"/>
  <c r="AT89" i="5"/>
  <c r="AX89" i="5"/>
  <c r="BB89" i="5"/>
  <c r="BF89" i="5"/>
  <c r="AI89" i="5"/>
  <c r="AM89" i="5"/>
  <c r="AQ89" i="5"/>
  <c r="AU89" i="5"/>
  <c r="AY89" i="5"/>
  <c r="BC89" i="5"/>
  <c r="AR89" i="5"/>
  <c r="AF89" i="5"/>
  <c r="AV89" i="5"/>
  <c r="AJ89" i="5"/>
  <c r="AZ89" i="5"/>
  <c r="BD89" i="5"/>
  <c r="AN89" i="5"/>
  <c r="AG85" i="5"/>
  <c r="AK85" i="5"/>
  <c r="AO85" i="5"/>
  <c r="AS85" i="5"/>
  <c r="AW85" i="5"/>
  <c r="BA85" i="5"/>
  <c r="BE85" i="5"/>
  <c r="AH85" i="5"/>
  <c r="AL85" i="5"/>
  <c r="AP85" i="5"/>
  <c r="AT85" i="5"/>
  <c r="AX85" i="5"/>
  <c r="BB85" i="5"/>
  <c r="BF85" i="5"/>
  <c r="AI85" i="5"/>
  <c r="AM85" i="5"/>
  <c r="AQ85" i="5"/>
  <c r="AU85" i="5"/>
  <c r="AY85" i="5"/>
  <c r="BC85" i="5"/>
  <c r="AN85" i="5"/>
  <c r="BD85" i="5"/>
  <c r="AR85" i="5"/>
  <c r="AF85" i="5"/>
  <c r="AV85" i="5"/>
  <c r="AJ85" i="5"/>
  <c r="AZ85" i="5"/>
  <c r="AG81" i="5"/>
  <c r="AK81" i="5"/>
  <c r="AO81" i="5"/>
  <c r="AS81" i="5"/>
  <c r="AW81" i="5"/>
  <c r="BA81" i="5"/>
  <c r="BE81" i="5"/>
  <c r="AH81" i="5"/>
  <c r="AL81" i="5"/>
  <c r="AP81" i="5"/>
  <c r="AT81" i="5"/>
  <c r="AX81" i="5"/>
  <c r="BB81" i="5"/>
  <c r="BF81" i="5"/>
  <c r="AI81" i="5"/>
  <c r="AM81" i="5"/>
  <c r="AQ81" i="5"/>
  <c r="AU81" i="5"/>
  <c r="AY81" i="5"/>
  <c r="BC81" i="5"/>
  <c r="AJ81" i="5"/>
  <c r="AZ81" i="5"/>
  <c r="AN81" i="5"/>
  <c r="BD81" i="5"/>
  <c r="AR81" i="5"/>
  <c r="AF81" i="5"/>
  <c r="BG81" i="5" s="1"/>
  <c r="AV81" i="5"/>
  <c r="AG77" i="5"/>
  <c r="AK77" i="5"/>
  <c r="AO77" i="5"/>
  <c r="AS77" i="5"/>
  <c r="AW77" i="5"/>
  <c r="AF77" i="5"/>
  <c r="AL77" i="5"/>
  <c r="AQ77" i="5"/>
  <c r="AV77" i="5"/>
  <c r="BA77" i="5"/>
  <c r="BE77" i="5"/>
  <c r="AH77" i="5"/>
  <c r="AM77" i="5"/>
  <c r="AR77" i="5"/>
  <c r="AX77" i="5"/>
  <c r="BB77" i="5"/>
  <c r="BF77" i="5"/>
  <c r="AI77" i="5"/>
  <c r="AN77" i="5"/>
  <c r="AT77" i="5"/>
  <c r="AY77" i="5"/>
  <c r="BC77" i="5"/>
  <c r="AU77" i="5"/>
  <c r="AZ77" i="5"/>
  <c r="AJ77" i="5"/>
  <c r="BD77" i="5"/>
  <c r="AP77" i="5"/>
  <c r="AI73" i="5"/>
  <c r="AM73" i="5"/>
  <c r="AQ73" i="5"/>
  <c r="AU73" i="5"/>
  <c r="AY73" i="5"/>
  <c r="BC73" i="5"/>
  <c r="AG73" i="5"/>
  <c r="AK73" i="5"/>
  <c r="AO73" i="5"/>
  <c r="AS73" i="5"/>
  <c r="AW73" i="5"/>
  <c r="BA73" i="5"/>
  <c r="BE73" i="5"/>
  <c r="AJ73" i="5"/>
  <c r="AR73" i="5"/>
  <c r="AZ73" i="5"/>
  <c r="AL73" i="5"/>
  <c r="AT73" i="5"/>
  <c r="BB73" i="5"/>
  <c r="AF73" i="5"/>
  <c r="AN73" i="5"/>
  <c r="AV73" i="5"/>
  <c r="BD73" i="5"/>
  <c r="AH73" i="5"/>
  <c r="AP73" i="5"/>
  <c r="AX73" i="5"/>
  <c r="BF73" i="5"/>
  <c r="AI69" i="5"/>
  <c r="AM69" i="5"/>
  <c r="AQ69" i="5"/>
  <c r="AU69" i="5"/>
  <c r="AY69" i="5"/>
  <c r="BC69" i="5"/>
  <c r="AG69" i="5"/>
  <c r="AK69" i="5"/>
  <c r="AO69" i="5"/>
  <c r="AS69" i="5"/>
  <c r="AW69" i="5"/>
  <c r="BA69" i="5"/>
  <c r="BE69" i="5"/>
  <c r="AF69" i="5"/>
  <c r="AN69" i="5"/>
  <c r="AV69" i="5"/>
  <c r="BD69" i="5"/>
  <c r="AH69" i="5"/>
  <c r="AP69" i="5"/>
  <c r="AX69" i="5"/>
  <c r="BF69" i="5"/>
  <c r="AJ69" i="5"/>
  <c r="AR69" i="5"/>
  <c r="AZ69" i="5"/>
  <c r="AT69" i="5"/>
  <c r="BB69" i="5"/>
  <c r="AL69" i="5"/>
  <c r="AI65" i="5"/>
  <c r="AM65" i="5"/>
  <c r="AQ65" i="5"/>
  <c r="AU65" i="5"/>
  <c r="AY65" i="5"/>
  <c r="BC65" i="5"/>
  <c r="AG65" i="5"/>
  <c r="AK65" i="5"/>
  <c r="AO65" i="5"/>
  <c r="AS65" i="5"/>
  <c r="AW65" i="5"/>
  <c r="BA65" i="5"/>
  <c r="BE65" i="5"/>
  <c r="AJ65" i="5"/>
  <c r="AR65" i="5"/>
  <c r="AZ65" i="5"/>
  <c r="AL65" i="5"/>
  <c r="AT65" i="5"/>
  <c r="BB65" i="5"/>
  <c r="AF65" i="5"/>
  <c r="AN65" i="5"/>
  <c r="AV65" i="5"/>
  <c r="BD65" i="5"/>
  <c r="BF65" i="5"/>
  <c r="AH65" i="5"/>
  <c r="AP65" i="5"/>
  <c r="AX65" i="5"/>
  <c r="AI61" i="5"/>
  <c r="AM61" i="5"/>
  <c r="AQ61" i="5"/>
  <c r="AU61" i="5"/>
  <c r="AY61" i="5"/>
  <c r="BC61" i="5"/>
  <c r="AG61" i="5"/>
  <c r="AK61" i="5"/>
  <c r="AO61" i="5"/>
  <c r="AS61" i="5"/>
  <c r="AW61" i="5"/>
  <c r="BA61" i="5"/>
  <c r="BE61" i="5"/>
  <c r="AF61" i="5"/>
  <c r="AN61" i="5"/>
  <c r="AV61" i="5"/>
  <c r="BD61" i="5"/>
  <c r="AH61" i="5"/>
  <c r="AP61" i="5"/>
  <c r="AX61" i="5"/>
  <c r="BF61" i="5"/>
  <c r="AJ61" i="5"/>
  <c r="AR61" i="5"/>
  <c r="AZ61" i="5"/>
  <c r="AL61" i="5"/>
  <c r="AT61" i="5"/>
  <c r="BB61" i="5"/>
  <c r="AI57" i="5"/>
  <c r="AM57" i="5"/>
  <c r="AQ57" i="5"/>
  <c r="AU57" i="5"/>
  <c r="AY57" i="5"/>
  <c r="BC57" i="5"/>
  <c r="AG57" i="5"/>
  <c r="AK57" i="5"/>
  <c r="AO57" i="5"/>
  <c r="AS57" i="5"/>
  <c r="AW57" i="5"/>
  <c r="BA57" i="5"/>
  <c r="BE57" i="5"/>
  <c r="AJ57" i="5"/>
  <c r="AR57" i="5"/>
  <c r="AZ57" i="5"/>
  <c r="AL57" i="5"/>
  <c r="AT57" i="5"/>
  <c r="BB57" i="5"/>
  <c r="AF57" i="5"/>
  <c r="AN57" i="5"/>
  <c r="AV57" i="5"/>
  <c r="BD57" i="5"/>
  <c r="AX57" i="5"/>
  <c r="BF57" i="5"/>
  <c r="AH57" i="5"/>
  <c r="AP57" i="5"/>
  <c r="AI53" i="5"/>
  <c r="AM53" i="5"/>
  <c r="AQ53" i="5"/>
  <c r="AU53" i="5"/>
  <c r="AY53" i="5"/>
  <c r="BC53" i="5"/>
  <c r="AG53" i="5"/>
  <c r="AL53" i="5"/>
  <c r="AR53" i="5"/>
  <c r="AW53" i="5"/>
  <c r="BB53" i="5"/>
  <c r="AJ53" i="5"/>
  <c r="AO53" i="5"/>
  <c r="AT53" i="5"/>
  <c r="AZ53" i="5"/>
  <c r="BE53" i="5"/>
  <c r="AN53" i="5"/>
  <c r="AX53" i="5"/>
  <c r="AF53" i="5"/>
  <c r="AP53" i="5"/>
  <c r="BA53" i="5"/>
  <c r="AH53" i="5"/>
  <c r="AS53" i="5"/>
  <c r="BD53" i="5"/>
  <c r="AK53" i="5"/>
  <c r="AV53" i="5"/>
  <c r="BF53" i="5"/>
  <c r="AI49" i="5"/>
  <c r="AM49" i="5"/>
  <c r="AQ49" i="5"/>
  <c r="AU49" i="5"/>
  <c r="AY49" i="5"/>
  <c r="BC49" i="5"/>
  <c r="AH49" i="5"/>
  <c r="AN49" i="5"/>
  <c r="AS49" i="5"/>
  <c r="AX49" i="5"/>
  <c r="BD49" i="5"/>
  <c r="AF49" i="5"/>
  <c r="AK49" i="5"/>
  <c r="AP49" i="5"/>
  <c r="AV49" i="5"/>
  <c r="BA49" i="5"/>
  <c r="BF49" i="5"/>
  <c r="AO49" i="5"/>
  <c r="AZ49" i="5"/>
  <c r="AG49" i="5"/>
  <c r="AR49" i="5"/>
  <c r="BB49" i="5"/>
  <c r="AJ49" i="5"/>
  <c r="AT49" i="5"/>
  <c r="BE49" i="5"/>
  <c r="AL49" i="5"/>
  <c r="AW49" i="5"/>
  <c r="AI45" i="5"/>
  <c r="AM45" i="5"/>
  <c r="AQ45" i="5"/>
  <c r="AU45" i="5"/>
  <c r="AY45" i="5"/>
  <c r="BC45" i="5"/>
  <c r="AJ45" i="5"/>
  <c r="AO45" i="5"/>
  <c r="AT45" i="5"/>
  <c r="AZ45" i="5"/>
  <c r="BE45" i="5"/>
  <c r="AG45" i="5"/>
  <c r="AL45" i="5"/>
  <c r="AR45" i="5"/>
  <c r="AW45" i="5"/>
  <c r="BB45" i="5"/>
  <c r="AF45" i="5"/>
  <c r="AP45" i="5"/>
  <c r="BA45" i="5"/>
  <c r="AH45" i="5"/>
  <c r="AS45" i="5"/>
  <c r="BD45" i="5"/>
  <c r="AK45" i="5"/>
  <c r="AV45" i="5"/>
  <c r="BF45" i="5"/>
  <c r="AN45" i="5"/>
  <c r="AX45" i="5"/>
  <c r="AI41" i="5"/>
  <c r="AM41" i="5"/>
  <c r="AQ41" i="5"/>
  <c r="AU41" i="5"/>
  <c r="AY41" i="5"/>
  <c r="BC41" i="5"/>
  <c r="AF41" i="5"/>
  <c r="AK41" i="5"/>
  <c r="AP41" i="5"/>
  <c r="AV41" i="5"/>
  <c r="BA41" i="5"/>
  <c r="BF41" i="5"/>
  <c r="AH41" i="5"/>
  <c r="AN41" i="5"/>
  <c r="AS41" i="5"/>
  <c r="AX41" i="5"/>
  <c r="BD41" i="5"/>
  <c r="AG41" i="5"/>
  <c r="AR41" i="5"/>
  <c r="BB41" i="5"/>
  <c r="AJ41" i="5"/>
  <c r="AT41" i="5"/>
  <c r="BE41" i="5"/>
  <c r="AL41" i="5"/>
  <c r="AW41" i="5"/>
  <c r="AO41" i="5"/>
  <c r="AZ41" i="5"/>
  <c r="AG37" i="5"/>
  <c r="AK37" i="5"/>
  <c r="AO37" i="5"/>
  <c r="AS37" i="5"/>
  <c r="AW37" i="5"/>
  <c r="BA37" i="5"/>
  <c r="BE37" i="5"/>
  <c r="AF37" i="5"/>
  <c r="AL37" i="5"/>
  <c r="AQ37" i="5"/>
  <c r="AV37" i="5"/>
  <c r="BB37" i="5"/>
  <c r="AI37" i="5"/>
  <c r="AP37" i="5"/>
  <c r="AX37" i="5"/>
  <c r="BD37" i="5"/>
  <c r="AJ37" i="5"/>
  <c r="AM37" i="5"/>
  <c r="AT37" i="5"/>
  <c r="AZ37" i="5"/>
  <c r="AR37" i="5"/>
  <c r="BF37" i="5"/>
  <c r="AU37" i="5"/>
  <c r="AH37" i="5"/>
  <c r="AY37" i="5"/>
  <c r="AN37" i="5"/>
  <c r="BC37" i="5"/>
  <c r="AG33" i="5"/>
  <c r="AK33" i="5"/>
  <c r="AO33" i="5"/>
  <c r="AS33" i="5"/>
  <c r="AW33" i="5"/>
  <c r="BA33" i="5"/>
  <c r="BE33" i="5"/>
  <c r="AH33" i="5"/>
  <c r="AM33" i="5"/>
  <c r="AR33" i="5"/>
  <c r="AX33" i="5"/>
  <c r="BC33" i="5"/>
  <c r="AJ33" i="5"/>
  <c r="AQ33" i="5"/>
  <c r="AY33" i="5"/>
  <c r="BF33" i="5"/>
  <c r="AL33" i="5"/>
  <c r="AT33" i="5"/>
  <c r="AZ33" i="5"/>
  <c r="AF33" i="5"/>
  <c r="AN33" i="5"/>
  <c r="AU33" i="5"/>
  <c r="BB33" i="5"/>
  <c r="AP33" i="5"/>
  <c r="AV33" i="5"/>
  <c r="BD33" i="5"/>
  <c r="AI33" i="5"/>
  <c r="AG29" i="5"/>
  <c r="AK29" i="5"/>
  <c r="AO29" i="5"/>
  <c r="AS29" i="5"/>
  <c r="AW29" i="5"/>
  <c r="BA29" i="5"/>
  <c r="BE29" i="5"/>
  <c r="AI29" i="5"/>
  <c r="AN29" i="5"/>
  <c r="AT29" i="5"/>
  <c r="AY29" i="5"/>
  <c r="BD29" i="5"/>
  <c r="AJ29" i="5"/>
  <c r="AP29" i="5"/>
  <c r="AU29" i="5"/>
  <c r="AZ29" i="5"/>
  <c r="BF29" i="5"/>
  <c r="AM29" i="5"/>
  <c r="AX29" i="5"/>
  <c r="AF29" i="5"/>
  <c r="AQ29" i="5"/>
  <c r="BB29" i="5"/>
  <c r="AH29" i="5"/>
  <c r="AR29" i="5"/>
  <c r="BC29" i="5"/>
  <c r="AL29" i="5"/>
  <c r="AV29" i="5"/>
  <c r="AG25" i="5"/>
  <c r="AK25" i="5"/>
  <c r="AO25" i="5"/>
  <c r="AS25" i="5"/>
  <c r="AW25" i="5"/>
  <c r="BA25" i="5"/>
  <c r="BE25" i="5"/>
  <c r="AJ25" i="5"/>
  <c r="AP25" i="5"/>
  <c r="AU25" i="5"/>
  <c r="AZ25" i="5"/>
  <c r="BF25" i="5"/>
  <c r="AF25" i="5"/>
  <c r="AL25" i="5"/>
  <c r="AQ25" i="5"/>
  <c r="AV25" i="5"/>
  <c r="BB25" i="5"/>
  <c r="AN25" i="5"/>
  <c r="AY25" i="5"/>
  <c r="AH25" i="5"/>
  <c r="AR25" i="5"/>
  <c r="BC25" i="5"/>
  <c r="AI25" i="5"/>
  <c r="AT25" i="5"/>
  <c r="BD25" i="5"/>
  <c r="AM25" i="5"/>
  <c r="AX25" i="5"/>
  <c r="AG21" i="5"/>
  <c r="AK21" i="5"/>
  <c r="AO21" i="5"/>
  <c r="AS21" i="5"/>
  <c r="AW21" i="5"/>
  <c r="BA21" i="5"/>
  <c r="BE21" i="5"/>
  <c r="AF21" i="5"/>
  <c r="AL21" i="5"/>
  <c r="AQ21" i="5"/>
  <c r="AV21" i="5"/>
  <c r="BB21" i="5"/>
  <c r="AH21" i="5"/>
  <c r="AM21" i="5"/>
  <c r="AR21" i="5"/>
  <c r="AX21" i="5"/>
  <c r="BC21" i="5"/>
  <c r="AP21" i="5"/>
  <c r="AZ21" i="5"/>
  <c r="AI21" i="5"/>
  <c r="AT21" i="5"/>
  <c r="BD21" i="5"/>
  <c r="AJ21" i="5"/>
  <c r="AU21" i="5"/>
  <c r="BF21" i="5"/>
  <c r="AN21" i="5"/>
  <c r="AY21" i="5"/>
  <c r="AH17" i="5"/>
  <c r="AF17" i="5"/>
  <c r="AK17" i="5"/>
  <c r="AO17" i="5"/>
  <c r="AS17" i="5"/>
  <c r="AW17" i="5"/>
  <c r="BA17" i="5"/>
  <c r="BE17" i="5"/>
  <c r="AG17" i="5"/>
  <c r="AM17" i="5"/>
  <c r="AR17" i="5"/>
  <c r="AX17" i="5"/>
  <c r="BC17" i="5"/>
  <c r="AI17" i="5"/>
  <c r="AN17" i="5"/>
  <c r="AT17" i="5"/>
  <c r="AY17" i="5"/>
  <c r="BD17" i="5"/>
  <c r="AQ17" i="5"/>
  <c r="BB17" i="5"/>
  <c r="AJ17" i="5"/>
  <c r="AU17" i="5"/>
  <c r="BF17" i="5"/>
  <c r="AL17" i="5"/>
  <c r="AV17" i="5"/>
  <c r="AP17" i="5"/>
  <c r="AZ17" i="5"/>
  <c r="AH13" i="5"/>
  <c r="AL13" i="5"/>
  <c r="AP13" i="5"/>
  <c r="AT13" i="5"/>
  <c r="AX13" i="5"/>
  <c r="BB13" i="5"/>
  <c r="BF13" i="5"/>
  <c r="AF13" i="5"/>
  <c r="AK13" i="5"/>
  <c r="AQ13" i="5"/>
  <c r="AV13" i="5"/>
  <c r="AG13" i="5"/>
  <c r="AM13" i="5"/>
  <c r="AR13" i="5"/>
  <c r="AW13" i="5"/>
  <c r="BC13" i="5"/>
  <c r="AJ13" i="5"/>
  <c r="AU13" i="5"/>
  <c r="BD13" i="5"/>
  <c r="AN13" i="5"/>
  <c r="AY13" i="5"/>
  <c r="BE13" i="5"/>
  <c r="AI13" i="5"/>
  <c r="BA13" i="5"/>
  <c r="AO13" i="5"/>
  <c r="AS13" i="5"/>
  <c r="AZ13" i="5"/>
  <c r="AH9" i="5"/>
  <c r="AL9" i="5"/>
  <c r="AP9" i="5"/>
  <c r="AT9" i="5"/>
  <c r="AX9" i="5"/>
  <c r="BB9" i="5"/>
  <c r="BF9" i="5"/>
  <c r="AG9" i="5"/>
  <c r="AM9" i="5"/>
  <c r="AR9" i="5"/>
  <c r="AW9" i="5"/>
  <c r="BC9" i="5"/>
  <c r="AI9" i="5"/>
  <c r="AN9" i="5"/>
  <c r="AS9" i="5"/>
  <c r="AY9" i="5"/>
  <c r="BD9" i="5"/>
  <c r="AK9" i="5"/>
  <c r="AV9" i="5"/>
  <c r="AO9" i="5"/>
  <c r="AZ9" i="5"/>
  <c r="AJ9" i="5"/>
  <c r="BE9" i="5"/>
  <c r="AQ9" i="5"/>
  <c r="AU9" i="5"/>
  <c r="BA9" i="5"/>
  <c r="AF9" i="5"/>
  <c r="BG9" i="5" s="1"/>
  <c r="AH5" i="5"/>
  <c r="AL5" i="5"/>
  <c r="AP5" i="5"/>
  <c r="AT5" i="5"/>
  <c r="AX5" i="5"/>
  <c r="BB5" i="5"/>
  <c r="BF5" i="5"/>
  <c r="AI5" i="5"/>
  <c r="AN5" i="5"/>
  <c r="AS5" i="5"/>
  <c r="AY5" i="5"/>
  <c r="BD5" i="5"/>
  <c r="AJ5" i="5"/>
  <c r="AO5" i="5"/>
  <c r="AU5" i="5"/>
  <c r="AZ5" i="5"/>
  <c r="BE5" i="5"/>
  <c r="AM5" i="5"/>
  <c r="AW5" i="5"/>
  <c r="AF5" i="5"/>
  <c r="AQ5" i="5"/>
  <c r="BA5" i="5"/>
  <c r="AK5" i="5"/>
  <c r="AR5" i="5"/>
  <c r="AV5" i="5"/>
  <c r="AG5" i="5"/>
  <c r="BC5" i="5"/>
  <c r="AF2" i="5"/>
  <c r="AJ2" i="5"/>
  <c r="AN2" i="5"/>
  <c r="AR2" i="5"/>
  <c r="AV2" i="5"/>
  <c r="AZ2" i="5"/>
  <c r="BD2" i="5"/>
  <c r="BE848" i="5"/>
  <c r="BA848" i="5"/>
  <c r="AW848" i="5"/>
  <c r="AS848" i="5"/>
  <c r="AO848" i="5"/>
  <c r="AK848" i="5"/>
  <c r="AG848" i="5"/>
  <c r="BD847" i="5"/>
  <c r="AZ847" i="5"/>
  <c r="AV847" i="5"/>
  <c r="AR847" i="5"/>
  <c r="AN847" i="5"/>
  <c r="AJ847" i="5"/>
  <c r="AF847" i="5"/>
  <c r="BC846" i="5"/>
  <c r="AY846" i="5"/>
  <c r="AU846" i="5"/>
  <c r="AQ846" i="5"/>
  <c r="AM846" i="5"/>
  <c r="AI846" i="5"/>
  <c r="BF845" i="5"/>
  <c r="BB845" i="5"/>
  <c r="AX845" i="5"/>
  <c r="AT845" i="5"/>
  <c r="AP845" i="5"/>
  <c r="AL845" i="5"/>
  <c r="AH845" i="5"/>
  <c r="BE844" i="5"/>
  <c r="BA844" i="5"/>
  <c r="AW844" i="5"/>
  <c r="AS844" i="5"/>
  <c r="AO844" i="5"/>
  <c r="AK844" i="5"/>
  <c r="AG844" i="5"/>
  <c r="BD843" i="5"/>
  <c r="AZ843" i="5"/>
  <c r="AV843" i="5"/>
  <c r="AR843" i="5"/>
  <c r="AN843" i="5"/>
  <c r="AJ843" i="5"/>
  <c r="AF843" i="5"/>
  <c r="BC842" i="5"/>
  <c r="AY842" i="5"/>
  <c r="AU842" i="5"/>
  <c r="AQ842" i="5"/>
  <c r="AM842" i="5"/>
  <c r="AI842" i="5"/>
  <c r="BF841" i="5"/>
  <c r="BB841" i="5"/>
  <c r="AX841" i="5"/>
  <c r="AT841" i="5"/>
  <c r="AP841" i="5"/>
  <c r="AL841" i="5"/>
  <c r="AH841" i="5"/>
  <c r="BE840" i="5"/>
  <c r="BA840" i="5"/>
  <c r="AW840" i="5"/>
  <c r="AS840" i="5"/>
  <c r="AO840" i="5"/>
  <c r="AK840" i="5"/>
  <c r="AG840" i="5"/>
  <c r="BD839" i="5"/>
  <c r="AZ839" i="5"/>
  <c r="AV839" i="5"/>
  <c r="AR839" i="5"/>
  <c r="AN839" i="5"/>
  <c r="AJ839" i="5"/>
  <c r="AF839" i="5"/>
  <c r="BC838" i="5"/>
  <c r="AY838" i="5"/>
  <c r="AU838" i="5"/>
  <c r="AQ838" i="5"/>
  <c r="AM838" i="5"/>
  <c r="AI838" i="5"/>
  <c r="BF837" i="5"/>
  <c r="BB837" i="5"/>
  <c r="AX837" i="5"/>
  <c r="AT837" i="5"/>
  <c r="AP837" i="5"/>
  <c r="AL837" i="5"/>
  <c r="AH837" i="5"/>
  <c r="BE836" i="5"/>
  <c r="BA836" i="5"/>
  <c r="AW836" i="5"/>
  <c r="AS836" i="5"/>
  <c r="AO836" i="5"/>
  <c r="AK836" i="5"/>
  <c r="AG836" i="5"/>
  <c r="BD835" i="5"/>
  <c r="AZ835" i="5"/>
  <c r="AV835" i="5"/>
  <c r="AR835" i="5"/>
  <c r="AN835" i="5"/>
  <c r="AJ835" i="5"/>
  <c r="AF835" i="5"/>
  <c r="BC834" i="5"/>
  <c r="AY834" i="5"/>
  <c r="AU834" i="5"/>
  <c r="AQ834" i="5"/>
  <c r="AM834" i="5"/>
  <c r="AI834" i="5"/>
  <c r="BF833" i="5"/>
  <c r="BB833" i="5"/>
  <c r="AX833" i="5"/>
  <c r="AT833" i="5"/>
  <c r="AP833" i="5"/>
  <c r="AL833" i="5"/>
  <c r="AH833" i="5"/>
  <c r="BE832" i="5"/>
  <c r="BA832" i="5"/>
  <c r="AW832" i="5"/>
  <c r="AS832" i="5"/>
  <c r="AO832" i="5"/>
  <c r="AK832" i="5"/>
  <c r="AG832" i="5"/>
  <c r="BD831" i="5"/>
  <c r="AZ831" i="5"/>
  <c r="AV831" i="5"/>
  <c r="AR831" i="5"/>
  <c r="AN831" i="5"/>
  <c r="AJ831" i="5"/>
  <c r="AF831" i="5"/>
  <c r="BC830" i="5"/>
  <c r="AY830" i="5"/>
  <c r="AU830" i="5"/>
  <c r="AQ830" i="5"/>
  <c r="AM830" i="5"/>
  <c r="AI830" i="5"/>
  <c r="BF829" i="5"/>
  <c r="BB829" i="5"/>
  <c r="AX829" i="5"/>
  <c r="AT829" i="5"/>
  <c r="AP829" i="5"/>
  <c r="AL829" i="5"/>
  <c r="AH829" i="5"/>
  <c r="BE828" i="5"/>
  <c r="BA828" i="5"/>
  <c r="AW828" i="5"/>
  <c r="AS828" i="5"/>
  <c r="AO828" i="5"/>
  <c r="AK828" i="5"/>
  <c r="AG828" i="5"/>
  <c r="BD827" i="5"/>
  <c r="AZ827" i="5"/>
  <c r="AV827" i="5"/>
  <c r="AR827" i="5"/>
  <c r="AN827" i="5"/>
  <c r="AJ827" i="5"/>
  <c r="AF827" i="5"/>
  <c r="BC826" i="5"/>
  <c r="AY826" i="5"/>
  <c r="AU826" i="5"/>
  <c r="AQ826" i="5"/>
  <c r="AM826" i="5"/>
  <c r="AI826" i="5"/>
  <c r="BF825" i="5"/>
  <c r="BB825" i="5"/>
  <c r="AX825" i="5"/>
  <c r="AT825" i="5"/>
  <c r="AP825" i="5"/>
  <c r="AL825" i="5"/>
  <c r="AH825" i="5"/>
  <c r="BE824" i="5"/>
  <c r="BA824" i="5"/>
  <c r="AW824" i="5"/>
  <c r="AS824" i="5"/>
  <c r="AO824" i="5"/>
  <c r="AK824" i="5"/>
  <c r="AG824" i="5"/>
  <c r="BD823" i="5"/>
  <c r="AZ823" i="5"/>
  <c r="AV823" i="5"/>
  <c r="AR823" i="5"/>
  <c r="AN823" i="5"/>
  <c r="AJ823" i="5"/>
  <c r="AF823" i="5"/>
  <c r="BC822" i="5"/>
  <c r="AY822" i="5"/>
  <c r="AU822" i="5"/>
  <c r="AQ822" i="5"/>
  <c r="AM822" i="5"/>
  <c r="AI822" i="5"/>
  <c r="BF821" i="5"/>
  <c r="BB821" i="5"/>
  <c r="AX821" i="5"/>
  <c r="AT821" i="5"/>
  <c r="AP821" i="5"/>
  <c r="AL821" i="5"/>
  <c r="AH821" i="5"/>
  <c r="BE820" i="5"/>
  <c r="BA820" i="5"/>
  <c r="AW820" i="5"/>
  <c r="AS820" i="5"/>
  <c r="AO820" i="5"/>
  <c r="AK820" i="5"/>
  <c r="AG820" i="5"/>
  <c r="BD819" i="5"/>
  <c r="AZ819" i="5"/>
  <c r="AV819" i="5"/>
  <c r="AR819" i="5"/>
  <c r="AN819" i="5"/>
  <c r="AJ819" i="5"/>
  <c r="AF819" i="5"/>
  <c r="BC818" i="5"/>
  <c r="AY818" i="5"/>
  <c r="AU818" i="5"/>
  <c r="AQ818" i="5"/>
  <c r="AM818" i="5"/>
  <c r="AI818" i="5"/>
  <c r="BF817" i="5"/>
  <c r="BB817" i="5"/>
  <c r="AX817" i="5"/>
  <c r="AT817" i="5"/>
  <c r="AP817" i="5"/>
  <c r="AL817" i="5"/>
  <c r="AH817" i="5"/>
  <c r="BE816" i="5"/>
  <c r="BA816" i="5"/>
  <c r="AW816" i="5"/>
  <c r="AS816" i="5"/>
  <c r="AO816" i="5"/>
  <c r="AK816" i="5"/>
  <c r="AG816" i="5"/>
  <c r="BD815" i="5"/>
  <c r="AZ815" i="5"/>
  <c r="AV815" i="5"/>
  <c r="AR815" i="5"/>
  <c r="AN815" i="5"/>
  <c r="AJ815" i="5"/>
  <c r="AF815" i="5"/>
  <c r="BC814" i="5"/>
  <c r="AY814" i="5"/>
  <c r="AQ814" i="5"/>
  <c r="AI814" i="5"/>
  <c r="BB813" i="5"/>
  <c r="AT813" i="5"/>
  <c r="AL813" i="5"/>
  <c r="AI812" i="5"/>
  <c r="AM812" i="5"/>
  <c r="AQ812" i="5"/>
  <c r="AU812" i="5"/>
  <c r="AY812" i="5"/>
  <c r="BC812" i="5"/>
  <c r="AF812" i="5"/>
  <c r="AJ812" i="5"/>
  <c r="AN812" i="5"/>
  <c r="AR812" i="5"/>
  <c r="AV812" i="5"/>
  <c r="AZ812" i="5"/>
  <c r="BD812" i="5"/>
  <c r="AG812" i="5"/>
  <c r="AK812" i="5"/>
  <c r="AO812" i="5"/>
  <c r="AS812" i="5"/>
  <c r="AW812" i="5"/>
  <c r="BA812" i="5"/>
  <c r="BE812" i="5"/>
  <c r="AH812" i="5"/>
  <c r="AL812" i="5"/>
  <c r="AP812" i="5"/>
  <c r="AT812" i="5"/>
  <c r="AX812" i="5"/>
  <c r="BB812" i="5"/>
  <c r="BF812" i="5"/>
  <c r="AI808" i="5"/>
  <c r="AM808" i="5"/>
  <c r="AQ808" i="5"/>
  <c r="AU808" i="5"/>
  <c r="AY808" i="5"/>
  <c r="BC808" i="5"/>
  <c r="AF808" i="5"/>
  <c r="AJ808" i="5"/>
  <c r="AN808" i="5"/>
  <c r="AR808" i="5"/>
  <c r="AV808" i="5"/>
  <c r="AZ808" i="5"/>
  <c r="BD808" i="5"/>
  <c r="AG808" i="5"/>
  <c r="AK808" i="5"/>
  <c r="AO808" i="5"/>
  <c r="AS808" i="5"/>
  <c r="AW808" i="5"/>
  <c r="BA808" i="5"/>
  <c r="BE808" i="5"/>
  <c r="AH808" i="5"/>
  <c r="AL808" i="5"/>
  <c r="AP808" i="5"/>
  <c r="AT808" i="5"/>
  <c r="AX808" i="5"/>
  <c r="BB808" i="5"/>
  <c r="BF808" i="5"/>
  <c r="AI804" i="5"/>
  <c r="AM804" i="5"/>
  <c r="AQ804" i="5"/>
  <c r="AU804" i="5"/>
  <c r="AY804" i="5"/>
  <c r="BC804" i="5"/>
  <c r="AF804" i="5"/>
  <c r="AJ804" i="5"/>
  <c r="AN804" i="5"/>
  <c r="AR804" i="5"/>
  <c r="AV804" i="5"/>
  <c r="AZ804" i="5"/>
  <c r="BD804" i="5"/>
  <c r="AG804" i="5"/>
  <c r="AK804" i="5"/>
  <c r="AO804" i="5"/>
  <c r="AS804" i="5"/>
  <c r="AW804" i="5"/>
  <c r="BA804" i="5"/>
  <c r="BE804" i="5"/>
  <c r="AH804" i="5"/>
  <c r="AL804" i="5"/>
  <c r="AP804" i="5"/>
  <c r="AT804" i="5"/>
  <c r="AX804" i="5"/>
  <c r="BB804" i="5"/>
  <c r="BF804" i="5"/>
  <c r="AI800" i="5"/>
  <c r="AM800" i="5"/>
  <c r="AQ800" i="5"/>
  <c r="AU800" i="5"/>
  <c r="AY800" i="5"/>
  <c r="BC800" i="5"/>
  <c r="AF800" i="5"/>
  <c r="AJ800" i="5"/>
  <c r="AN800" i="5"/>
  <c r="AR800" i="5"/>
  <c r="AV800" i="5"/>
  <c r="AZ800" i="5"/>
  <c r="BD800" i="5"/>
  <c r="AG800" i="5"/>
  <c r="AK800" i="5"/>
  <c r="AO800" i="5"/>
  <c r="AS800" i="5"/>
  <c r="AW800" i="5"/>
  <c r="BA800" i="5"/>
  <c r="BE800" i="5"/>
  <c r="AH800" i="5"/>
  <c r="AL800" i="5"/>
  <c r="AP800" i="5"/>
  <c r="AT800" i="5"/>
  <c r="AX800" i="5"/>
  <c r="BB800" i="5"/>
  <c r="BF800" i="5"/>
  <c r="AI796" i="5"/>
  <c r="AM796" i="5"/>
  <c r="AQ796" i="5"/>
  <c r="AU796" i="5"/>
  <c r="AY796" i="5"/>
  <c r="BC796" i="5"/>
  <c r="AF796" i="5"/>
  <c r="AJ796" i="5"/>
  <c r="AN796" i="5"/>
  <c r="AR796" i="5"/>
  <c r="AV796" i="5"/>
  <c r="AZ796" i="5"/>
  <c r="BD796" i="5"/>
  <c r="AG796" i="5"/>
  <c r="AK796" i="5"/>
  <c r="AO796" i="5"/>
  <c r="AS796" i="5"/>
  <c r="AW796" i="5"/>
  <c r="BA796" i="5"/>
  <c r="BE796" i="5"/>
  <c r="AH796" i="5"/>
  <c r="AL796" i="5"/>
  <c r="AP796" i="5"/>
  <c r="AT796" i="5"/>
  <c r="AX796" i="5"/>
  <c r="BB796" i="5"/>
  <c r="BF796" i="5"/>
  <c r="AI792" i="5"/>
  <c r="AM792" i="5"/>
  <c r="AQ792" i="5"/>
  <c r="AU792" i="5"/>
  <c r="AY792" i="5"/>
  <c r="BC792" i="5"/>
  <c r="AF792" i="5"/>
  <c r="AJ792" i="5"/>
  <c r="AN792" i="5"/>
  <c r="AR792" i="5"/>
  <c r="AV792" i="5"/>
  <c r="AZ792" i="5"/>
  <c r="BD792" i="5"/>
  <c r="AG792" i="5"/>
  <c r="AK792" i="5"/>
  <c r="AO792" i="5"/>
  <c r="AS792" i="5"/>
  <c r="AW792" i="5"/>
  <c r="BA792" i="5"/>
  <c r="BE792" i="5"/>
  <c r="AH792" i="5"/>
  <c r="AL792" i="5"/>
  <c r="AP792" i="5"/>
  <c r="AT792" i="5"/>
  <c r="AX792" i="5"/>
  <c r="BB792" i="5"/>
  <c r="BF792" i="5"/>
  <c r="AI788" i="5"/>
  <c r="AM788" i="5"/>
  <c r="AQ788" i="5"/>
  <c r="AU788" i="5"/>
  <c r="AY788" i="5"/>
  <c r="BC788" i="5"/>
  <c r="AF788" i="5"/>
  <c r="AJ788" i="5"/>
  <c r="AN788" i="5"/>
  <c r="AR788" i="5"/>
  <c r="AV788" i="5"/>
  <c r="AZ788" i="5"/>
  <c r="BD788" i="5"/>
  <c r="AG788" i="5"/>
  <c r="AK788" i="5"/>
  <c r="AO788" i="5"/>
  <c r="AS788" i="5"/>
  <c r="AW788" i="5"/>
  <c r="BA788" i="5"/>
  <c r="BE788" i="5"/>
  <c r="AH788" i="5"/>
  <c r="AL788" i="5"/>
  <c r="AP788" i="5"/>
  <c r="AT788" i="5"/>
  <c r="AX788" i="5"/>
  <c r="BB788" i="5"/>
  <c r="BF788" i="5"/>
  <c r="AI784" i="5"/>
  <c r="AM784" i="5"/>
  <c r="AQ784" i="5"/>
  <c r="AU784" i="5"/>
  <c r="AY784" i="5"/>
  <c r="BC784" i="5"/>
  <c r="AF784" i="5"/>
  <c r="AJ784" i="5"/>
  <c r="AN784" i="5"/>
  <c r="AR784" i="5"/>
  <c r="AV784" i="5"/>
  <c r="AZ784" i="5"/>
  <c r="BD784" i="5"/>
  <c r="AG784" i="5"/>
  <c r="AK784" i="5"/>
  <c r="AO784" i="5"/>
  <c r="AS784" i="5"/>
  <c r="AW784" i="5"/>
  <c r="BA784" i="5"/>
  <c r="BE784" i="5"/>
  <c r="AH784" i="5"/>
  <c r="AL784" i="5"/>
  <c r="AP784" i="5"/>
  <c r="AT784" i="5"/>
  <c r="AX784" i="5"/>
  <c r="BB784" i="5"/>
  <c r="BF784" i="5"/>
  <c r="AI780" i="5"/>
  <c r="AM780" i="5"/>
  <c r="AQ780" i="5"/>
  <c r="AU780" i="5"/>
  <c r="AY780" i="5"/>
  <c r="BC780" i="5"/>
  <c r="AF780" i="5"/>
  <c r="AJ780" i="5"/>
  <c r="AN780" i="5"/>
  <c r="AR780" i="5"/>
  <c r="AV780" i="5"/>
  <c r="AZ780" i="5"/>
  <c r="BD780" i="5"/>
  <c r="AG780" i="5"/>
  <c r="AK780" i="5"/>
  <c r="AO780" i="5"/>
  <c r="AS780" i="5"/>
  <c r="AW780" i="5"/>
  <c r="BA780" i="5"/>
  <c r="BE780" i="5"/>
  <c r="AH780" i="5"/>
  <c r="AL780" i="5"/>
  <c r="AP780" i="5"/>
  <c r="AT780" i="5"/>
  <c r="AX780" i="5"/>
  <c r="BB780" i="5"/>
  <c r="BF780" i="5"/>
  <c r="AI776" i="5"/>
  <c r="AM776" i="5"/>
  <c r="AQ776" i="5"/>
  <c r="AU776" i="5"/>
  <c r="AY776" i="5"/>
  <c r="BC776" i="5"/>
  <c r="AF776" i="5"/>
  <c r="AJ776" i="5"/>
  <c r="AN776" i="5"/>
  <c r="AR776" i="5"/>
  <c r="AV776" i="5"/>
  <c r="AZ776" i="5"/>
  <c r="BD776" i="5"/>
  <c r="AG776" i="5"/>
  <c r="AK776" i="5"/>
  <c r="AO776" i="5"/>
  <c r="AS776" i="5"/>
  <c r="AW776" i="5"/>
  <c r="BA776" i="5"/>
  <c r="BE776" i="5"/>
  <c r="AH776" i="5"/>
  <c r="AL776" i="5"/>
  <c r="AP776" i="5"/>
  <c r="AT776" i="5"/>
  <c r="AX776" i="5"/>
  <c r="BB776" i="5"/>
  <c r="BF776" i="5"/>
  <c r="AI772" i="5"/>
  <c r="AM772" i="5"/>
  <c r="AQ772" i="5"/>
  <c r="AU772" i="5"/>
  <c r="AY772" i="5"/>
  <c r="BC772" i="5"/>
  <c r="AF772" i="5"/>
  <c r="AJ772" i="5"/>
  <c r="AN772" i="5"/>
  <c r="AR772" i="5"/>
  <c r="AV772" i="5"/>
  <c r="AZ772" i="5"/>
  <c r="BD772" i="5"/>
  <c r="AG772" i="5"/>
  <c r="AK772" i="5"/>
  <c r="AO772" i="5"/>
  <c r="AS772" i="5"/>
  <c r="AW772" i="5"/>
  <c r="BA772" i="5"/>
  <c r="BE772" i="5"/>
  <c r="AH772" i="5"/>
  <c r="AL772" i="5"/>
  <c r="AP772" i="5"/>
  <c r="AT772" i="5"/>
  <c r="AX772" i="5"/>
  <c r="BB772" i="5"/>
  <c r="BF772" i="5"/>
  <c r="AI768" i="5"/>
  <c r="AM768" i="5"/>
  <c r="AQ768" i="5"/>
  <c r="AU768" i="5"/>
  <c r="AY768" i="5"/>
  <c r="BC768" i="5"/>
  <c r="AF768" i="5"/>
  <c r="AJ768" i="5"/>
  <c r="AN768" i="5"/>
  <c r="AR768" i="5"/>
  <c r="AV768" i="5"/>
  <c r="AZ768" i="5"/>
  <c r="BD768" i="5"/>
  <c r="AG768" i="5"/>
  <c r="AK768" i="5"/>
  <c r="AO768" i="5"/>
  <c r="AS768" i="5"/>
  <c r="AW768" i="5"/>
  <c r="BA768" i="5"/>
  <c r="BE768" i="5"/>
  <c r="AH768" i="5"/>
  <c r="AL768" i="5"/>
  <c r="AP768" i="5"/>
  <c r="AT768" i="5"/>
  <c r="AX768" i="5"/>
  <c r="BB768" i="5"/>
  <c r="BF768" i="5"/>
  <c r="AI764" i="5"/>
  <c r="AM764" i="5"/>
  <c r="AQ764" i="5"/>
  <c r="AU764" i="5"/>
  <c r="AY764" i="5"/>
  <c r="BC764" i="5"/>
  <c r="AF764" i="5"/>
  <c r="AJ764" i="5"/>
  <c r="AN764" i="5"/>
  <c r="AR764" i="5"/>
  <c r="AV764" i="5"/>
  <c r="AZ764" i="5"/>
  <c r="BD764" i="5"/>
  <c r="AG764" i="5"/>
  <c r="AK764" i="5"/>
  <c r="AO764" i="5"/>
  <c r="AS764" i="5"/>
  <c r="AW764" i="5"/>
  <c r="BA764" i="5"/>
  <c r="BE764" i="5"/>
  <c r="AH764" i="5"/>
  <c r="AL764" i="5"/>
  <c r="AP764" i="5"/>
  <c r="AT764" i="5"/>
  <c r="AX764" i="5"/>
  <c r="BB764" i="5"/>
  <c r="BF764" i="5"/>
  <c r="AI760" i="5"/>
  <c r="AM760" i="5"/>
  <c r="AQ760" i="5"/>
  <c r="AU760" i="5"/>
  <c r="AY760" i="5"/>
  <c r="BC760" i="5"/>
  <c r="AF760" i="5"/>
  <c r="AJ760" i="5"/>
  <c r="AN760" i="5"/>
  <c r="AR760" i="5"/>
  <c r="AV760" i="5"/>
  <c r="AZ760" i="5"/>
  <c r="BD760" i="5"/>
  <c r="AG760" i="5"/>
  <c r="AK760" i="5"/>
  <c r="AO760" i="5"/>
  <c r="AS760" i="5"/>
  <c r="AW760" i="5"/>
  <c r="BA760" i="5"/>
  <c r="BE760" i="5"/>
  <c r="AH760" i="5"/>
  <c r="AL760" i="5"/>
  <c r="AP760" i="5"/>
  <c r="AT760" i="5"/>
  <c r="AX760" i="5"/>
  <c r="BB760" i="5"/>
  <c r="BF760" i="5"/>
  <c r="AI756" i="5"/>
  <c r="AM756" i="5"/>
  <c r="AQ756" i="5"/>
  <c r="AU756" i="5"/>
  <c r="AY756" i="5"/>
  <c r="BC756" i="5"/>
  <c r="AF756" i="5"/>
  <c r="AJ756" i="5"/>
  <c r="AN756" i="5"/>
  <c r="AR756" i="5"/>
  <c r="AV756" i="5"/>
  <c r="AZ756" i="5"/>
  <c r="BD756" i="5"/>
  <c r="AG756" i="5"/>
  <c r="AK756" i="5"/>
  <c r="AO756" i="5"/>
  <c r="AS756" i="5"/>
  <c r="AW756" i="5"/>
  <c r="BA756" i="5"/>
  <c r="BE756" i="5"/>
  <c r="AH756" i="5"/>
  <c r="AL756" i="5"/>
  <c r="AP756" i="5"/>
  <c r="AT756" i="5"/>
  <c r="AX756" i="5"/>
  <c r="BB756" i="5"/>
  <c r="BF756" i="5"/>
  <c r="AI752" i="5"/>
  <c r="AM752" i="5"/>
  <c r="AQ752" i="5"/>
  <c r="AU752" i="5"/>
  <c r="AY752" i="5"/>
  <c r="BC752" i="5"/>
  <c r="AF752" i="5"/>
  <c r="AJ752" i="5"/>
  <c r="AN752" i="5"/>
  <c r="AR752" i="5"/>
  <c r="AV752" i="5"/>
  <c r="AZ752" i="5"/>
  <c r="BD752" i="5"/>
  <c r="AG752" i="5"/>
  <c r="AK752" i="5"/>
  <c r="AO752" i="5"/>
  <c r="AS752" i="5"/>
  <c r="AW752" i="5"/>
  <c r="BA752" i="5"/>
  <c r="BE752" i="5"/>
  <c r="AH752" i="5"/>
  <c r="AL752" i="5"/>
  <c r="AP752" i="5"/>
  <c r="AT752" i="5"/>
  <c r="AX752" i="5"/>
  <c r="BB752" i="5"/>
  <c r="BF752" i="5"/>
  <c r="AI748" i="5"/>
  <c r="AM748" i="5"/>
  <c r="AQ748" i="5"/>
  <c r="AU748" i="5"/>
  <c r="AY748" i="5"/>
  <c r="BC748" i="5"/>
  <c r="AF748" i="5"/>
  <c r="AJ748" i="5"/>
  <c r="AN748" i="5"/>
  <c r="AR748" i="5"/>
  <c r="AV748" i="5"/>
  <c r="AZ748" i="5"/>
  <c r="BD748" i="5"/>
  <c r="AG748" i="5"/>
  <c r="AK748" i="5"/>
  <c r="AO748" i="5"/>
  <c r="AS748" i="5"/>
  <c r="AW748" i="5"/>
  <c r="BA748" i="5"/>
  <c r="BE748" i="5"/>
  <c r="AH748" i="5"/>
  <c r="AL748" i="5"/>
  <c r="AP748" i="5"/>
  <c r="AT748" i="5"/>
  <c r="AX748" i="5"/>
  <c r="BB748" i="5"/>
  <c r="BF748" i="5"/>
  <c r="AI744" i="5"/>
  <c r="AM744" i="5"/>
  <c r="AQ744" i="5"/>
  <c r="AU744" i="5"/>
  <c r="AY744" i="5"/>
  <c r="BC744" i="5"/>
  <c r="AF744" i="5"/>
  <c r="AJ744" i="5"/>
  <c r="AN744" i="5"/>
  <c r="AR744" i="5"/>
  <c r="AV744" i="5"/>
  <c r="AZ744" i="5"/>
  <c r="BD744" i="5"/>
  <c r="AG744" i="5"/>
  <c r="AK744" i="5"/>
  <c r="AO744" i="5"/>
  <c r="AS744" i="5"/>
  <c r="AW744" i="5"/>
  <c r="BA744" i="5"/>
  <c r="BE744" i="5"/>
  <c r="AH744" i="5"/>
  <c r="AL744" i="5"/>
  <c r="AP744" i="5"/>
  <c r="AT744" i="5"/>
  <c r="AX744" i="5"/>
  <c r="BB744" i="5"/>
  <c r="BF744" i="5"/>
  <c r="AI740" i="5"/>
  <c r="AM740" i="5"/>
  <c r="AQ740" i="5"/>
  <c r="AU740" i="5"/>
  <c r="AY740" i="5"/>
  <c r="BC740" i="5"/>
  <c r="AF740" i="5"/>
  <c r="AJ740" i="5"/>
  <c r="AN740" i="5"/>
  <c r="AR740" i="5"/>
  <c r="AV740" i="5"/>
  <c r="AZ740" i="5"/>
  <c r="BD740" i="5"/>
  <c r="AG740" i="5"/>
  <c r="AK740" i="5"/>
  <c r="AO740" i="5"/>
  <c r="AS740" i="5"/>
  <c r="AW740" i="5"/>
  <c r="BA740" i="5"/>
  <c r="BE740" i="5"/>
  <c r="AH740" i="5"/>
  <c r="AL740" i="5"/>
  <c r="AP740" i="5"/>
  <c r="AT740" i="5"/>
  <c r="AX740" i="5"/>
  <c r="BB740" i="5"/>
  <c r="BF740" i="5"/>
  <c r="AI736" i="5"/>
  <c r="AM736" i="5"/>
  <c r="AQ736" i="5"/>
  <c r="AU736" i="5"/>
  <c r="AY736" i="5"/>
  <c r="BC736" i="5"/>
  <c r="AF736" i="5"/>
  <c r="AJ736" i="5"/>
  <c r="AN736" i="5"/>
  <c r="AR736" i="5"/>
  <c r="AV736" i="5"/>
  <c r="AZ736" i="5"/>
  <c r="BD736" i="5"/>
  <c r="AG736" i="5"/>
  <c r="AK736" i="5"/>
  <c r="AO736" i="5"/>
  <c r="AS736" i="5"/>
  <c r="AW736" i="5"/>
  <c r="BA736" i="5"/>
  <c r="BE736" i="5"/>
  <c r="AH736" i="5"/>
  <c r="AL736" i="5"/>
  <c r="AP736" i="5"/>
  <c r="AT736" i="5"/>
  <c r="AX736" i="5"/>
  <c r="BB736" i="5"/>
  <c r="BF736" i="5"/>
  <c r="AI732" i="5"/>
  <c r="AM732" i="5"/>
  <c r="AQ732" i="5"/>
  <c r="AU732" i="5"/>
  <c r="AY732" i="5"/>
  <c r="BC732" i="5"/>
  <c r="AF732" i="5"/>
  <c r="AJ732" i="5"/>
  <c r="AN732" i="5"/>
  <c r="AR732" i="5"/>
  <c r="AV732" i="5"/>
  <c r="AZ732" i="5"/>
  <c r="BD732" i="5"/>
  <c r="AG732" i="5"/>
  <c r="AK732" i="5"/>
  <c r="AO732" i="5"/>
  <c r="AS732" i="5"/>
  <c r="AW732" i="5"/>
  <c r="BA732" i="5"/>
  <c r="BE732" i="5"/>
  <c r="AH732" i="5"/>
  <c r="AL732" i="5"/>
  <c r="AP732" i="5"/>
  <c r="AT732" i="5"/>
  <c r="AX732" i="5"/>
  <c r="BB732" i="5"/>
  <c r="BF732" i="5"/>
  <c r="AI728" i="5"/>
  <c r="AM728" i="5"/>
  <c r="AQ728" i="5"/>
  <c r="AU728" i="5"/>
  <c r="AY728" i="5"/>
  <c r="BC728" i="5"/>
  <c r="AF728" i="5"/>
  <c r="AJ728" i="5"/>
  <c r="AN728" i="5"/>
  <c r="AR728" i="5"/>
  <c r="AV728" i="5"/>
  <c r="AZ728" i="5"/>
  <c r="BD728" i="5"/>
  <c r="AG728" i="5"/>
  <c r="AK728" i="5"/>
  <c r="AO728" i="5"/>
  <c r="AS728" i="5"/>
  <c r="AW728" i="5"/>
  <c r="BA728" i="5"/>
  <c r="BE728" i="5"/>
  <c r="AH728" i="5"/>
  <c r="AL728" i="5"/>
  <c r="AP728" i="5"/>
  <c r="AT728" i="5"/>
  <c r="AX728" i="5"/>
  <c r="BB728" i="5"/>
  <c r="BF728" i="5"/>
  <c r="AI724" i="5"/>
  <c r="AM724" i="5"/>
  <c r="AQ724" i="5"/>
  <c r="AU724" i="5"/>
  <c r="AY724" i="5"/>
  <c r="BC724" i="5"/>
  <c r="AF724" i="5"/>
  <c r="AJ724" i="5"/>
  <c r="AN724" i="5"/>
  <c r="AR724" i="5"/>
  <c r="AV724" i="5"/>
  <c r="AZ724" i="5"/>
  <c r="BD724" i="5"/>
  <c r="AG724" i="5"/>
  <c r="AK724" i="5"/>
  <c r="AO724" i="5"/>
  <c r="AS724" i="5"/>
  <c r="AW724" i="5"/>
  <c r="BA724" i="5"/>
  <c r="BE724" i="5"/>
  <c r="AH724" i="5"/>
  <c r="AL724" i="5"/>
  <c r="AP724" i="5"/>
  <c r="AT724" i="5"/>
  <c r="AX724" i="5"/>
  <c r="BB724" i="5"/>
  <c r="BF724" i="5"/>
  <c r="AI720" i="5"/>
  <c r="AM720" i="5"/>
  <c r="AQ720" i="5"/>
  <c r="AU720" i="5"/>
  <c r="AY720" i="5"/>
  <c r="BC720" i="5"/>
  <c r="AF720" i="5"/>
  <c r="AJ720" i="5"/>
  <c r="AN720" i="5"/>
  <c r="AR720" i="5"/>
  <c r="AV720" i="5"/>
  <c r="AZ720" i="5"/>
  <c r="BD720" i="5"/>
  <c r="AG720" i="5"/>
  <c r="AK720" i="5"/>
  <c r="AO720" i="5"/>
  <c r="AS720" i="5"/>
  <c r="AW720" i="5"/>
  <c r="BA720" i="5"/>
  <c r="BE720" i="5"/>
  <c r="AH720" i="5"/>
  <c r="AL720" i="5"/>
  <c r="AP720" i="5"/>
  <c r="AT720" i="5"/>
  <c r="AX720" i="5"/>
  <c r="BB720" i="5"/>
  <c r="BF720" i="5"/>
  <c r="AI716" i="5"/>
  <c r="AM716" i="5"/>
  <c r="AQ716" i="5"/>
  <c r="AU716" i="5"/>
  <c r="AY716" i="5"/>
  <c r="BC716" i="5"/>
  <c r="AF716" i="5"/>
  <c r="AJ716" i="5"/>
  <c r="AN716" i="5"/>
  <c r="AR716" i="5"/>
  <c r="AV716" i="5"/>
  <c r="AZ716" i="5"/>
  <c r="BD716" i="5"/>
  <c r="AG716" i="5"/>
  <c r="AK716" i="5"/>
  <c r="AO716" i="5"/>
  <c r="AS716" i="5"/>
  <c r="AW716" i="5"/>
  <c r="BA716" i="5"/>
  <c r="BE716" i="5"/>
  <c r="AH716" i="5"/>
  <c r="AL716" i="5"/>
  <c r="AP716" i="5"/>
  <c r="AT716" i="5"/>
  <c r="AX716" i="5"/>
  <c r="BB716" i="5"/>
  <c r="BF716" i="5"/>
  <c r="AG712" i="5"/>
  <c r="AK712" i="5"/>
  <c r="AO712" i="5"/>
  <c r="AS712" i="5"/>
  <c r="AW712" i="5"/>
  <c r="BA712" i="5"/>
  <c r="BE712" i="5"/>
  <c r="AH712" i="5"/>
  <c r="AL712" i="5"/>
  <c r="AP712" i="5"/>
  <c r="AT712" i="5"/>
  <c r="AX712" i="5"/>
  <c r="BB712" i="5"/>
  <c r="BF712" i="5"/>
  <c r="AI712" i="5"/>
  <c r="AM712" i="5"/>
  <c r="AQ712" i="5"/>
  <c r="AU712" i="5"/>
  <c r="AY712" i="5"/>
  <c r="BC712" i="5"/>
  <c r="AF712" i="5"/>
  <c r="AJ712" i="5"/>
  <c r="AN712" i="5"/>
  <c r="AR712" i="5"/>
  <c r="AV712" i="5"/>
  <c r="AZ712" i="5"/>
  <c r="BD712" i="5"/>
  <c r="AG708" i="5"/>
  <c r="AK708" i="5"/>
  <c r="AO708" i="5"/>
  <c r="AS708" i="5"/>
  <c r="AW708" i="5"/>
  <c r="BA708" i="5"/>
  <c r="BE708" i="5"/>
  <c r="AH708" i="5"/>
  <c r="AL708" i="5"/>
  <c r="AP708" i="5"/>
  <c r="AT708" i="5"/>
  <c r="AX708" i="5"/>
  <c r="BB708" i="5"/>
  <c r="BF708" i="5"/>
  <c r="AI708" i="5"/>
  <c r="AM708" i="5"/>
  <c r="AQ708" i="5"/>
  <c r="AU708" i="5"/>
  <c r="AY708" i="5"/>
  <c r="BC708" i="5"/>
  <c r="AF708" i="5"/>
  <c r="AJ708" i="5"/>
  <c r="AN708" i="5"/>
  <c r="AR708" i="5"/>
  <c r="AV708" i="5"/>
  <c r="AZ708" i="5"/>
  <c r="BD708" i="5"/>
  <c r="AG704" i="5"/>
  <c r="AK704" i="5"/>
  <c r="AO704" i="5"/>
  <c r="AS704" i="5"/>
  <c r="AW704" i="5"/>
  <c r="BA704" i="5"/>
  <c r="BE704" i="5"/>
  <c r="AH704" i="5"/>
  <c r="AL704" i="5"/>
  <c r="AP704" i="5"/>
  <c r="AT704" i="5"/>
  <c r="AX704" i="5"/>
  <c r="BB704" i="5"/>
  <c r="BF704" i="5"/>
  <c r="AI704" i="5"/>
  <c r="AM704" i="5"/>
  <c r="AQ704" i="5"/>
  <c r="AU704" i="5"/>
  <c r="AY704" i="5"/>
  <c r="BC704" i="5"/>
  <c r="AF704" i="5"/>
  <c r="AJ704" i="5"/>
  <c r="AN704" i="5"/>
  <c r="AR704" i="5"/>
  <c r="AV704" i="5"/>
  <c r="AZ704" i="5"/>
  <c r="BD704" i="5"/>
  <c r="AG700" i="5"/>
  <c r="AK700" i="5"/>
  <c r="AO700" i="5"/>
  <c r="AS700" i="5"/>
  <c r="AW700" i="5"/>
  <c r="BA700" i="5"/>
  <c r="BE700" i="5"/>
  <c r="AH700" i="5"/>
  <c r="AL700" i="5"/>
  <c r="AP700" i="5"/>
  <c r="AT700" i="5"/>
  <c r="AX700" i="5"/>
  <c r="BB700" i="5"/>
  <c r="BF700" i="5"/>
  <c r="AI700" i="5"/>
  <c r="AM700" i="5"/>
  <c r="AQ700" i="5"/>
  <c r="AU700" i="5"/>
  <c r="AY700" i="5"/>
  <c r="BC700" i="5"/>
  <c r="AF700" i="5"/>
  <c r="AJ700" i="5"/>
  <c r="AN700" i="5"/>
  <c r="AR700" i="5"/>
  <c r="AV700" i="5"/>
  <c r="AZ700" i="5"/>
  <c r="BD700" i="5"/>
  <c r="AG696" i="5"/>
  <c r="AK696" i="5"/>
  <c r="AO696" i="5"/>
  <c r="AS696" i="5"/>
  <c r="AW696" i="5"/>
  <c r="BA696" i="5"/>
  <c r="BE696" i="5"/>
  <c r="AH696" i="5"/>
  <c r="AL696" i="5"/>
  <c r="AP696" i="5"/>
  <c r="AT696" i="5"/>
  <c r="AX696" i="5"/>
  <c r="BB696" i="5"/>
  <c r="BF696" i="5"/>
  <c r="AI696" i="5"/>
  <c r="AM696" i="5"/>
  <c r="AQ696" i="5"/>
  <c r="AU696" i="5"/>
  <c r="AY696" i="5"/>
  <c r="BC696" i="5"/>
  <c r="AF696" i="5"/>
  <c r="AJ696" i="5"/>
  <c r="AN696" i="5"/>
  <c r="AR696" i="5"/>
  <c r="AV696" i="5"/>
  <c r="AZ696" i="5"/>
  <c r="BD696" i="5"/>
  <c r="AG692" i="5"/>
  <c r="AK692" i="5"/>
  <c r="AO692" i="5"/>
  <c r="AS692" i="5"/>
  <c r="AW692" i="5"/>
  <c r="BA692" i="5"/>
  <c r="BE692" i="5"/>
  <c r="AH692" i="5"/>
  <c r="AL692" i="5"/>
  <c r="AP692" i="5"/>
  <c r="AT692" i="5"/>
  <c r="AX692" i="5"/>
  <c r="BB692" i="5"/>
  <c r="BF692" i="5"/>
  <c r="AI692" i="5"/>
  <c r="AM692" i="5"/>
  <c r="AQ692" i="5"/>
  <c r="AU692" i="5"/>
  <c r="AY692" i="5"/>
  <c r="BC692" i="5"/>
  <c r="AF692" i="5"/>
  <c r="AJ692" i="5"/>
  <c r="AN692" i="5"/>
  <c r="AR692" i="5"/>
  <c r="AV692" i="5"/>
  <c r="AZ692" i="5"/>
  <c r="BD692" i="5"/>
  <c r="AG688" i="5"/>
  <c r="AK688" i="5"/>
  <c r="AO688" i="5"/>
  <c r="AS688" i="5"/>
  <c r="AW688" i="5"/>
  <c r="BA688" i="5"/>
  <c r="BE688" i="5"/>
  <c r="AH688" i="5"/>
  <c r="AL688" i="5"/>
  <c r="AP688" i="5"/>
  <c r="AT688" i="5"/>
  <c r="AX688" i="5"/>
  <c r="BB688" i="5"/>
  <c r="BF688" i="5"/>
  <c r="AI688" i="5"/>
  <c r="AM688" i="5"/>
  <c r="AQ688" i="5"/>
  <c r="AU688" i="5"/>
  <c r="AY688" i="5"/>
  <c r="BC688" i="5"/>
  <c r="AF688" i="5"/>
  <c r="AJ688" i="5"/>
  <c r="AN688" i="5"/>
  <c r="AR688" i="5"/>
  <c r="AV688" i="5"/>
  <c r="AZ688" i="5"/>
  <c r="BD688" i="5"/>
  <c r="AG684" i="5"/>
  <c r="AK684" i="5"/>
  <c r="AO684" i="5"/>
  <c r="AS684" i="5"/>
  <c r="AW684" i="5"/>
  <c r="BA684" i="5"/>
  <c r="BE684" i="5"/>
  <c r="AH684" i="5"/>
  <c r="AL684" i="5"/>
  <c r="AP684" i="5"/>
  <c r="AT684" i="5"/>
  <c r="AX684" i="5"/>
  <c r="BB684" i="5"/>
  <c r="BF684" i="5"/>
  <c r="AI684" i="5"/>
  <c r="AM684" i="5"/>
  <c r="AQ684" i="5"/>
  <c r="AU684" i="5"/>
  <c r="AY684" i="5"/>
  <c r="BC684" i="5"/>
  <c r="AF684" i="5"/>
  <c r="AJ684" i="5"/>
  <c r="AN684" i="5"/>
  <c r="AR684" i="5"/>
  <c r="AV684" i="5"/>
  <c r="AZ684" i="5"/>
  <c r="BD684" i="5"/>
  <c r="AH680" i="5"/>
  <c r="AL680" i="5"/>
  <c r="AP680" i="5"/>
  <c r="AT680" i="5"/>
  <c r="AX680" i="5"/>
  <c r="BB680" i="5"/>
  <c r="BF680" i="5"/>
  <c r="AF680" i="5"/>
  <c r="AJ680" i="5"/>
  <c r="AN680" i="5"/>
  <c r="AR680" i="5"/>
  <c r="AV680" i="5"/>
  <c r="AZ680" i="5"/>
  <c r="BD680" i="5"/>
  <c r="AM680" i="5"/>
  <c r="AU680" i="5"/>
  <c r="BC680" i="5"/>
  <c r="AG680" i="5"/>
  <c r="AO680" i="5"/>
  <c r="AW680" i="5"/>
  <c r="BE680" i="5"/>
  <c r="AI680" i="5"/>
  <c r="AQ680" i="5"/>
  <c r="AY680" i="5"/>
  <c r="AK680" i="5"/>
  <c r="AS680" i="5"/>
  <c r="BA680" i="5"/>
  <c r="AH676" i="5"/>
  <c r="AL676" i="5"/>
  <c r="AP676" i="5"/>
  <c r="AT676" i="5"/>
  <c r="AX676" i="5"/>
  <c r="BB676" i="5"/>
  <c r="BF676" i="5"/>
  <c r="AF676" i="5"/>
  <c r="AJ676" i="5"/>
  <c r="AN676" i="5"/>
  <c r="AR676" i="5"/>
  <c r="AV676" i="5"/>
  <c r="AZ676" i="5"/>
  <c r="BD676" i="5"/>
  <c r="AI676" i="5"/>
  <c r="AQ676" i="5"/>
  <c r="AY676" i="5"/>
  <c r="AK676" i="5"/>
  <c r="AS676" i="5"/>
  <c r="BA676" i="5"/>
  <c r="AM676" i="5"/>
  <c r="AU676" i="5"/>
  <c r="BC676" i="5"/>
  <c r="AG676" i="5"/>
  <c r="AO676" i="5"/>
  <c r="AW676" i="5"/>
  <c r="BE676" i="5"/>
  <c r="AH672" i="5"/>
  <c r="AL672" i="5"/>
  <c r="AP672" i="5"/>
  <c r="AT672" i="5"/>
  <c r="AX672" i="5"/>
  <c r="BB672" i="5"/>
  <c r="BF672" i="5"/>
  <c r="AF672" i="5"/>
  <c r="AJ672" i="5"/>
  <c r="AN672" i="5"/>
  <c r="AR672" i="5"/>
  <c r="AV672" i="5"/>
  <c r="AZ672" i="5"/>
  <c r="BD672" i="5"/>
  <c r="AM672" i="5"/>
  <c r="AU672" i="5"/>
  <c r="BC672" i="5"/>
  <c r="AG672" i="5"/>
  <c r="AO672" i="5"/>
  <c r="AW672" i="5"/>
  <c r="BE672" i="5"/>
  <c r="AI672" i="5"/>
  <c r="AQ672" i="5"/>
  <c r="AY672" i="5"/>
  <c r="AK672" i="5"/>
  <c r="AS672" i="5"/>
  <c r="BA672" i="5"/>
  <c r="AH668" i="5"/>
  <c r="AL668" i="5"/>
  <c r="AP668" i="5"/>
  <c r="AT668" i="5"/>
  <c r="AX668" i="5"/>
  <c r="BB668" i="5"/>
  <c r="BF668" i="5"/>
  <c r="AF668" i="5"/>
  <c r="AJ668" i="5"/>
  <c r="AN668" i="5"/>
  <c r="AR668" i="5"/>
  <c r="AV668" i="5"/>
  <c r="AZ668" i="5"/>
  <c r="BD668" i="5"/>
  <c r="AI668" i="5"/>
  <c r="AQ668" i="5"/>
  <c r="AY668" i="5"/>
  <c r="AK668" i="5"/>
  <c r="AS668" i="5"/>
  <c r="BA668" i="5"/>
  <c r="AM668" i="5"/>
  <c r="AU668" i="5"/>
  <c r="BC668" i="5"/>
  <c r="AG668" i="5"/>
  <c r="AO668" i="5"/>
  <c r="AW668" i="5"/>
  <c r="BE668" i="5"/>
  <c r="AH664" i="5"/>
  <c r="AL664" i="5"/>
  <c r="AP664" i="5"/>
  <c r="AT664" i="5"/>
  <c r="AX664" i="5"/>
  <c r="BB664" i="5"/>
  <c r="BF664" i="5"/>
  <c r="AF664" i="5"/>
  <c r="AJ664" i="5"/>
  <c r="AN664" i="5"/>
  <c r="AR664" i="5"/>
  <c r="AV664" i="5"/>
  <c r="AZ664" i="5"/>
  <c r="BD664" i="5"/>
  <c r="AM664" i="5"/>
  <c r="AU664" i="5"/>
  <c r="BC664" i="5"/>
  <c r="AG664" i="5"/>
  <c r="AO664" i="5"/>
  <c r="AW664" i="5"/>
  <c r="BE664" i="5"/>
  <c r="AI664" i="5"/>
  <c r="AQ664" i="5"/>
  <c r="AY664" i="5"/>
  <c r="AK664" i="5"/>
  <c r="AS664" i="5"/>
  <c r="BA664" i="5"/>
  <c r="AH660" i="5"/>
  <c r="AL660" i="5"/>
  <c r="AP660" i="5"/>
  <c r="AT660" i="5"/>
  <c r="AX660" i="5"/>
  <c r="BB660" i="5"/>
  <c r="BF660" i="5"/>
  <c r="AF660" i="5"/>
  <c r="AJ660" i="5"/>
  <c r="AN660" i="5"/>
  <c r="AR660" i="5"/>
  <c r="AV660" i="5"/>
  <c r="AZ660" i="5"/>
  <c r="BD660" i="5"/>
  <c r="AI660" i="5"/>
  <c r="AQ660" i="5"/>
  <c r="AY660" i="5"/>
  <c r="AK660" i="5"/>
  <c r="AS660" i="5"/>
  <c r="BA660" i="5"/>
  <c r="AM660" i="5"/>
  <c r="AU660" i="5"/>
  <c r="BC660" i="5"/>
  <c r="AG660" i="5"/>
  <c r="AO660" i="5"/>
  <c r="AW660" i="5"/>
  <c r="BE660" i="5"/>
  <c r="AH656" i="5"/>
  <c r="AL656" i="5"/>
  <c r="AP656" i="5"/>
  <c r="AT656" i="5"/>
  <c r="AX656" i="5"/>
  <c r="BB656" i="5"/>
  <c r="BF656" i="5"/>
  <c r="AI656" i="5"/>
  <c r="AM656" i="5"/>
  <c r="AQ656" i="5"/>
  <c r="AU656" i="5"/>
  <c r="AY656" i="5"/>
  <c r="AF656" i="5"/>
  <c r="AJ656" i="5"/>
  <c r="AN656" i="5"/>
  <c r="AR656" i="5"/>
  <c r="AV656" i="5"/>
  <c r="AZ656" i="5"/>
  <c r="BD656" i="5"/>
  <c r="AO656" i="5"/>
  <c r="BC656" i="5"/>
  <c r="AS656" i="5"/>
  <c r="BE656" i="5"/>
  <c r="AG656" i="5"/>
  <c r="AW656" i="5"/>
  <c r="AK656" i="5"/>
  <c r="BA656" i="5"/>
  <c r="AH652" i="5"/>
  <c r="AL652" i="5"/>
  <c r="AP652" i="5"/>
  <c r="AT652" i="5"/>
  <c r="AX652" i="5"/>
  <c r="BB652" i="5"/>
  <c r="BF652" i="5"/>
  <c r="AI652" i="5"/>
  <c r="AM652" i="5"/>
  <c r="AQ652" i="5"/>
  <c r="AU652" i="5"/>
  <c r="AY652" i="5"/>
  <c r="BC652" i="5"/>
  <c r="AF652" i="5"/>
  <c r="AJ652" i="5"/>
  <c r="AN652" i="5"/>
  <c r="AR652" i="5"/>
  <c r="AV652" i="5"/>
  <c r="AZ652" i="5"/>
  <c r="BD652" i="5"/>
  <c r="AK652" i="5"/>
  <c r="BA652" i="5"/>
  <c r="AO652" i="5"/>
  <c r="BE652" i="5"/>
  <c r="AS652" i="5"/>
  <c r="AG652" i="5"/>
  <c r="AW652" i="5"/>
  <c r="AH648" i="5"/>
  <c r="AL648" i="5"/>
  <c r="AP648" i="5"/>
  <c r="AT648" i="5"/>
  <c r="AX648" i="5"/>
  <c r="BB648" i="5"/>
  <c r="BF648" i="5"/>
  <c r="AI648" i="5"/>
  <c r="AM648" i="5"/>
  <c r="AQ648" i="5"/>
  <c r="AU648" i="5"/>
  <c r="AY648" i="5"/>
  <c r="BC648" i="5"/>
  <c r="AF648" i="5"/>
  <c r="AJ648" i="5"/>
  <c r="AN648" i="5"/>
  <c r="AR648" i="5"/>
  <c r="AV648" i="5"/>
  <c r="AZ648" i="5"/>
  <c r="BD648" i="5"/>
  <c r="AS648" i="5"/>
  <c r="AG648" i="5"/>
  <c r="AW648" i="5"/>
  <c r="AO648" i="5"/>
  <c r="BA648" i="5"/>
  <c r="BE648" i="5"/>
  <c r="AK648" i="5"/>
  <c r="AH644" i="5"/>
  <c r="AL644" i="5"/>
  <c r="AP644" i="5"/>
  <c r="AT644" i="5"/>
  <c r="AX644" i="5"/>
  <c r="BB644" i="5"/>
  <c r="BF644" i="5"/>
  <c r="AI644" i="5"/>
  <c r="AM644" i="5"/>
  <c r="AQ644" i="5"/>
  <c r="AU644" i="5"/>
  <c r="AY644" i="5"/>
  <c r="BC644" i="5"/>
  <c r="AF644" i="5"/>
  <c r="AJ644" i="5"/>
  <c r="AN644" i="5"/>
  <c r="AR644" i="5"/>
  <c r="AV644" i="5"/>
  <c r="AZ644" i="5"/>
  <c r="BD644" i="5"/>
  <c r="AO644" i="5"/>
  <c r="BE644" i="5"/>
  <c r="AS644" i="5"/>
  <c r="BA644" i="5"/>
  <c r="AG644" i="5"/>
  <c r="AK644" i="5"/>
  <c r="AW644" i="5"/>
  <c r="AH640" i="5"/>
  <c r="AL640" i="5"/>
  <c r="AP640" i="5"/>
  <c r="AT640" i="5"/>
  <c r="AX640" i="5"/>
  <c r="BB640" i="5"/>
  <c r="BF640" i="5"/>
  <c r="AI640" i="5"/>
  <c r="AM640" i="5"/>
  <c r="AQ640" i="5"/>
  <c r="AU640" i="5"/>
  <c r="AY640" i="5"/>
  <c r="BC640" i="5"/>
  <c r="AF640" i="5"/>
  <c r="AJ640" i="5"/>
  <c r="AN640" i="5"/>
  <c r="AR640" i="5"/>
  <c r="AV640" i="5"/>
  <c r="AZ640" i="5"/>
  <c r="BD640" i="5"/>
  <c r="AG640" i="5"/>
  <c r="AW640" i="5"/>
  <c r="AK640" i="5"/>
  <c r="BA640" i="5"/>
  <c r="AO640" i="5"/>
  <c r="BE640" i="5"/>
  <c r="AS640" i="5"/>
  <c r="AH636" i="5"/>
  <c r="AL636" i="5"/>
  <c r="AP636" i="5"/>
  <c r="AT636" i="5"/>
  <c r="AX636" i="5"/>
  <c r="BB636" i="5"/>
  <c r="BF636" i="5"/>
  <c r="AI636" i="5"/>
  <c r="AM636" i="5"/>
  <c r="AQ636" i="5"/>
  <c r="AU636" i="5"/>
  <c r="AY636" i="5"/>
  <c r="BC636" i="5"/>
  <c r="AF636" i="5"/>
  <c r="AJ636" i="5"/>
  <c r="AN636" i="5"/>
  <c r="AR636" i="5"/>
  <c r="AV636" i="5"/>
  <c r="AZ636" i="5"/>
  <c r="BD636" i="5"/>
  <c r="AS636" i="5"/>
  <c r="AG636" i="5"/>
  <c r="AW636" i="5"/>
  <c r="AK636" i="5"/>
  <c r="BA636" i="5"/>
  <c r="AO636" i="5"/>
  <c r="BE636" i="5"/>
  <c r="AH632" i="5"/>
  <c r="AL632" i="5"/>
  <c r="AP632" i="5"/>
  <c r="AT632" i="5"/>
  <c r="AX632" i="5"/>
  <c r="BB632" i="5"/>
  <c r="BF632" i="5"/>
  <c r="AI632" i="5"/>
  <c r="AM632" i="5"/>
  <c r="AQ632" i="5"/>
  <c r="AU632" i="5"/>
  <c r="AY632" i="5"/>
  <c r="BC632" i="5"/>
  <c r="AF632" i="5"/>
  <c r="AJ632" i="5"/>
  <c r="AN632" i="5"/>
  <c r="AR632" i="5"/>
  <c r="AV632" i="5"/>
  <c r="AZ632" i="5"/>
  <c r="BD632" i="5"/>
  <c r="AO632" i="5"/>
  <c r="BE632" i="5"/>
  <c r="AS632" i="5"/>
  <c r="AG632" i="5"/>
  <c r="AW632" i="5"/>
  <c r="AK632" i="5"/>
  <c r="BA632" i="5"/>
  <c r="AH628" i="5"/>
  <c r="AL628" i="5"/>
  <c r="AP628" i="5"/>
  <c r="AT628" i="5"/>
  <c r="AX628" i="5"/>
  <c r="BB628" i="5"/>
  <c r="BF628" i="5"/>
  <c r="AI628" i="5"/>
  <c r="AM628" i="5"/>
  <c r="AQ628" i="5"/>
  <c r="AU628" i="5"/>
  <c r="AY628" i="5"/>
  <c r="BC628" i="5"/>
  <c r="AF628" i="5"/>
  <c r="AJ628" i="5"/>
  <c r="AN628" i="5"/>
  <c r="AR628" i="5"/>
  <c r="AV628" i="5"/>
  <c r="AZ628" i="5"/>
  <c r="BD628" i="5"/>
  <c r="AK628" i="5"/>
  <c r="BA628" i="5"/>
  <c r="AO628" i="5"/>
  <c r="BE628" i="5"/>
  <c r="AS628" i="5"/>
  <c r="AW628" i="5"/>
  <c r="AG628" i="5"/>
  <c r="AH624" i="5"/>
  <c r="AL624" i="5"/>
  <c r="AP624" i="5"/>
  <c r="AT624" i="5"/>
  <c r="AX624" i="5"/>
  <c r="BB624" i="5"/>
  <c r="BF624" i="5"/>
  <c r="AI624" i="5"/>
  <c r="AM624" i="5"/>
  <c r="AQ624" i="5"/>
  <c r="AU624" i="5"/>
  <c r="AY624" i="5"/>
  <c r="BC624" i="5"/>
  <c r="AF624" i="5"/>
  <c r="AJ624" i="5"/>
  <c r="AN624" i="5"/>
  <c r="AR624" i="5"/>
  <c r="AV624" i="5"/>
  <c r="AZ624" i="5"/>
  <c r="BD624" i="5"/>
  <c r="AG624" i="5"/>
  <c r="AW624" i="5"/>
  <c r="AK624" i="5"/>
  <c r="BA624" i="5"/>
  <c r="AO624" i="5"/>
  <c r="BE624" i="5"/>
  <c r="AS624" i="5"/>
  <c r="AH620" i="5"/>
  <c r="AL620" i="5"/>
  <c r="AP620" i="5"/>
  <c r="AT620" i="5"/>
  <c r="AX620" i="5"/>
  <c r="BB620" i="5"/>
  <c r="BF620" i="5"/>
  <c r="AI620" i="5"/>
  <c r="AM620" i="5"/>
  <c r="AQ620" i="5"/>
  <c r="AU620" i="5"/>
  <c r="AY620" i="5"/>
  <c r="BC620" i="5"/>
  <c r="AF620" i="5"/>
  <c r="AJ620" i="5"/>
  <c r="AN620" i="5"/>
  <c r="AR620" i="5"/>
  <c r="AV620" i="5"/>
  <c r="AZ620" i="5"/>
  <c r="BD620" i="5"/>
  <c r="AS620" i="5"/>
  <c r="AG620" i="5"/>
  <c r="AW620" i="5"/>
  <c r="AK620" i="5"/>
  <c r="BA620" i="5"/>
  <c r="AO620" i="5"/>
  <c r="BE620" i="5"/>
  <c r="AH616" i="5"/>
  <c r="AL616" i="5"/>
  <c r="AP616" i="5"/>
  <c r="AT616" i="5"/>
  <c r="AX616" i="5"/>
  <c r="BB616" i="5"/>
  <c r="BF616" i="5"/>
  <c r="AI616" i="5"/>
  <c r="AM616" i="5"/>
  <c r="AQ616" i="5"/>
  <c r="AU616" i="5"/>
  <c r="AY616" i="5"/>
  <c r="BC616" i="5"/>
  <c r="AF616" i="5"/>
  <c r="AJ616" i="5"/>
  <c r="AN616" i="5"/>
  <c r="AR616" i="5"/>
  <c r="AV616" i="5"/>
  <c r="AZ616" i="5"/>
  <c r="BD616" i="5"/>
  <c r="AO616" i="5"/>
  <c r="BE616" i="5"/>
  <c r="AS616" i="5"/>
  <c r="AG616" i="5"/>
  <c r="AW616" i="5"/>
  <c r="BA616" i="5"/>
  <c r="AK616" i="5"/>
  <c r="AH612" i="5"/>
  <c r="AL612" i="5"/>
  <c r="AP612" i="5"/>
  <c r="AT612" i="5"/>
  <c r="AX612" i="5"/>
  <c r="BB612" i="5"/>
  <c r="BF612" i="5"/>
  <c r="AI612" i="5"/>
  <c r="AM612" i="5"/>
  <c r="AQ612" i="5"/>
  <c r="AU612" i="5"/>
  <c r="AY612" i="5"/>
  <c r="BC612" i="5"/>
  <c r="AF612" i="5"/>
  <c r="AJ612" i="5"/>
  <c r="AN612" i="5"/>
  <c r="AR612" i="5"/>
  <c r="AV612" i="5"/>
  <c r="AZ612" i="5"/>
  <c r="BD612" i="5"/>
  <c r="AK612" i="5"/>
  <c r="BA612" i="5"/>
  <c r="AO612" i="5"/>
  <c r="BE612" i="5"/>
  <c r="AS612" i="5"/>
  <c r="AG612" i="5"/>
  <c r="AW612" i="5"/>
  <c r="AH608" i="5"/>
  <c r="AL608" i="5"/>
  <c r="AP608" i="5"/>
  <c r="AT608" i="5"/>
  <c r="AX608" i="5"/>
  <c r="BB608" i="5"/>
  <c r="BF608" i="5"/>
  <c r="AI608" i="5"/>
  <c r="AM608" i="5"/>
  <c r="AQ608" i="5"/>
  <c r="AU608" i="5"/>
  <c r="AY608" i="5"/>
  <c r="BC608" i="5"/>
  <c r="AF608" i="5"/>
  <c r="AJ608" i="5"/>
  <c r="AN608" i="5"/>
  <c r="AR608" i="5"/>
  <c r="AV608" i="5"/>
  <c r="AZ608" i="5"/>
  <c r="BD608" i="5"/>
  <c r="AG608" i="5"/>
  <c r="AW608" i="5"/>
  <c r="AK608" i="5"/>
  <c r="BA608" i="5"/>
  <c r="AO608" i="5"/>
  <c r="BE608" i="5"/>
  <c r="AS608" i="5"/>
  <c r="AH604" i="5"/>
  <c r="AL604" i="5"/>
  <c r="AP604" i="5"/>
  <c r="AT604" i="5"/>
  <c r="AX604" i="5"/>
  <c r="BB604" i="5"/>
  <c r="BF604" i="5"/>
  <c r="AI604" i="5"/>
  <c r="AM604" i="5"/>
  <c r="AQ604" i="5"/>
  <c r="AU604" i="5"/>
  <c r="AY604" i="5"/>
  <c r="BC604" i="5"/>
  <c r="AF604" i="5"/>
  <c r="AJ604" i="5"/>
  <c r="AN604" i="5"/>
  <c r="AR604" i="5"/>
  <c r="AV604" i="5"/>
  <c r="AZ604" i="5"/>
  <c r="BD604" i="5"/>
  <c r="AS604" i="5"/>
  <c r="AG604" i="5"/>
  <c r="AW604" i="5"/>
  <c r="AK604" i="5"/>
  <c r="BA604" i="5"/>
  <c r="BE604" i="5"/>
  <c r="AO604" i="5"/>
  <c r="AH600" i="5"/>
  <c r="AL600" i="5"/>
  <c r="AP600" i="5"/>
  <c r="AT600" i="5"/>
  <c r="AX600" i="5"/>
  <c r="BB600" i="5"/>
  <c r="BF600" i="5"/>
  <c r="AI600" i="5"/>
  <c r="AM600" i="5"/>
  <c r="AQ600" i="5"/>
  <c r="AU600" i="5"/>
  <c r="AY600" i="5"/>
  <c r="BC600" i="5"/>
  <c r="AF600" i="5"/>
  <c r="AJ600" i="5"/>
  <c r="AN600" i="5"/>
  <c r="AR600" i="5"/>
  <c r="AV600" i="5"/>
  <c r="AZ600" i="5"/>
  <c r="BD600" i="5"/>
  <c r="AO600" i="5"/>
  <c r="BE600" i="5"/>
  <c r="AS600" i="5"/>
  <c r="AG600" i="5"/>
  <c r="AW600" i="5"/>
  <c r="AK600" i="5"/>
  <c r="BA600" i="5"/>
  <c r="AH596" i="5"/>
  <c r="AL596" i="5"/>
  <c r="AP596" i="5"/>
  <c r="AT596" i="5"/>
  <c r="AX596" i="5"/>
  <c r="BB596" i="5"/>
  <c r="BF596" i="5"/>
  <c r="AI596" i="5"/>
  <c r="AM596" i="5"/>
  <c r="AQ596" i="5"/>
  <c r="AU596" i="5"/>
  <c r="AY596" i="5"/>
  <c r="BC596" i="5"/>
  <c r="AF596" i="5"/>
  <c r="AJ596" i="5"/>
  <c r="AN596" i="5"/>
  <c r="AR596" i="5"/>
  <c r="AV596" i="5"/>
  <c r="AZ596" i="5"/>
  <c r="BD596" i="5"/>
  <c r="AK596" i="5"/>
  <c r="BA596" i="5"/>
  <c r="AO596" i="5"/>
  <c r="BE596" i="5"/>
  <c r="AS596" i="5"/>
  <c r="AG596" i="5"/>
  <c r="AW596" i="5"/>
  <c r="AH592" i="5"/>
  <c r="AL592" i="5"/>
  <c r="AP592" i="5"/>
  <c r="AT592" i="5"/>
  <c r="AX592" i="5"/>
  <c r="BB592" i="5"/>
  <c r="BF592" i="5"/>
  <c r="AI592" i="5"/>
  <c r="AM592" i="5"/>
  <c r="AQ592" i="5"/>
  <c r="AU592" i="5"/>
  <c r="AY592" i="5"/>
  <c r="BC592" i="5"/>
  <c r="AF592" i="5"/>
  <c r="AJ592" i="5"/>
  <c r="AN592" i="5"/>
  <c r="AR592" i="5"/>
  <c r="AV592" i="5"/>
  <c r="AZ592" i="5"/>
  <c r="BD592" i="5"/>
  <c r="AG592" i="5"/>
  <c r="AW592" i="5"/>
  <c r="AK592" i="5"/>
  <c r="BA592" i="5"/>
  <c r="AO592" i="5"/>
  <c r="BE592" i="5"/>
  <c r="AS592" i="5"/>
  <c r="AH588" i="5"/>
  <c r="AL588" i="5"/>
  <c r="AP588" i="5"/>
  <c r="AT588" i="5"/>
  <c r="AX588" i="5"/>
  <c r="BB588" i="5"/>
  <c r="BF588" i="5"/>
  <c r="AI588" i="5"/>
  <c r="AM588" i="5"/>
  <c r="AQ588" i="5"/>
  <c r="AU588" i="5"/>
  <c r="AY588" i="5"/>
  <c r="BC588" i="5"/>
  <c r="AF588" i="5"/>
  <c r="AJ588" i="5"/>
  <c r="AN588" i="5"/>
  <c r="AR588" i="5"/>
  <c r="AV588" i="5"/>
  <c r="AZ588" i="5"/>
  <c r="BD588" i="5"/>
  <c r="AS588" i="5"/>
  <c r="AG588" i="5"/>
  <c r="AW588" i="5"/>
  <c r="AK588" i="5"/>
  <c r="BA588" i="5"/>
  <c r="AO588" i="5"/>
  <c r="BE588" i="5"/>
  <c r="AH584" i="5"/>
  <c r="AL584" i="5"/>
  <c r="AP584" i="5"/>
  <c r="AT584" i="5"/>
  <c r="AX584" i="5"/>
  <c r="BB584" i="5"/>
  <c r="BF584" i="5"/>
  <c r="AI584" i="5"/>
  <c r="AM584" i="5"/>
  <c r="AQ584" i="5"/>
  <c r="AU584" i="5"/>
  <c r="AY584" i="5"/>
  <c r="BC584" i="5"/>
  <c r="AF584" i="5"/>
  <c r="AJ584" i="5"/>
  <c r="AN584" i="5"/>
  <c r="AR584" i="5"/>
  <c r="AV584" i="5"/>
  <c r="AZ584" i="5"/>
  <c r="BD584" i="5"/>
  <c r="AO584" i="5"/>
  <c r="BE584" i="5"/>
  <c r="AS584" i="5"/>
  <c r="AG584" i="5"/>
  <c r="AW584" i="5"/>
  <c r="AK584" i="5"/>
  <c r="BA584" i="5"/>
  <c r="AH580" i="5"/>
  <c r="AL580" i="5"/>
  <c r="AP580" i="5"/>
  <c r="AT580" i="5"/>
  <c r="AX580" i="5"/>
  <c r="BB580" i="5"/>
  <c r="BF580" i="5"/>
  <c r="AI580" i="5"/>
  <c r="AM580" i="5"/>
  <c r="AQ580" i="5"/>
  <c r="AU580" i="5"/>
  <c r="AY580" i="5"/>
  <c r="BC580" i="5"/>
  <c r="AF580" i="5"/>
  <c r="AJ580" i="5"/>
  <c r="AN580" i="5"/>
  <c r="AR580" i="5"/>
  <c r="AV580" i="5"/>
  <c r="AZ580" i="5"/>
  <c r="BD580" i="5"/>
  <c r="AK580" i="5"/>
  <c r="BA580" i="5"/>
  <c r="AO580" i="5"/>
  <c r="BE580" i="5"/>
  <c r="AS580" i="5"/>
  <c r="AG580" i="5"/>
  <c r="AW580" i="5"/>
  <c r="AH576" i="5"/>
  <c r="AL576" i="5"/>
  <c r="AP576" i="5"/>
  <c r="AT576" i="5"/>
  <c r="AX576" i="5"/>
  <c r="BB576" i="5"/>
  <c r="BF576" i="5"/>
  <c r="AI576" i="5"/>
  <c r="AM576" i="5"/>
  <c r="AQ576" i="5"/>
  <c r="AU576" i="5"/>
  <c r="AY576" i="5"/>
  <c r="BC576" i="5"/>
  <c r="AF576" i="5"/>
  <c r="AJ576" i="5"/>
  <c r="AN576" i="5"/>
  <c r="AR576" i="5"/>
  <c r="AV576" i="5"/>
  <c r="AZ576" i="5"/>
  <c r="BD576" i="5"/>
  <c r="AG576" i="5"/>
  <c r="AW576" i="5"/>
  <c r="AK576" i="5"/>
  <c r="BA576" i="5"/>
  <c r="AO576" i="5"/>
  <c r="BE576" i="5"/>
  <c r="AS576" i="5"/>
  <c r="AH572" i="5"/>
  <c r="AL572" i="5"/>
  <c r="AP572" i="5"/>
  <c r="AT572" i="5"/>
  <c r="AX572" i="5"/>
  <c r="BB572" i="5"/>
  <c r="BF572" i="5"/>
  <c r="AI572" i="5"/>
  <c r="AM572" i="5"/>
  <c r="AQ572" i="5"/>
  <c r="AU572" i="5"/>
  <c r="AY572" i="5"/>
  <c r="BC572" i="5"/>
  <c r="AF572" i="5"/>
  <c r="AJ572" i="5"/>
  <c r="AN572" i="5"/>
  <c r="AR572" i="5"/>
  <c r="AV572" i="5"/>
  <c r="AZ572" i="5"/>
  <c r="BD572" i="5"/>
  <c r="AS572" i="5"/>
  <c r="AG572" i="5"/>
  <c r="AW572" i="5"/>
  <c r="AK572" i="5"/>
  <c r="BA572" i="5"/>
  <c r="AO572" i="5"/>
  <c r="BE572" i="5"/>
  <c r="AH568" i="5"/>
  <c r="AL568" i="5"/>
  <c r="AP568" i="5"/>
  <c r="AT568" i="5"/>
  <c r="AX568" i="5"/>
  <c r="BB568" i="5"/>
  <c r="BF568" i="5"/>
  <c r="AI568" i="5"/>
  <c r="AM568" i="5"/>
  <c r="AQ568" i="5"/>
  <c r="AU568" i="5"/>
  <c r="AY568" i="5"/>
  <c r="BC568" i="5"/>
  <c r="AF568" i="5"/>
  <c r="AJ568" i="5"/>
  <c r="AN568" i="5"/>
  <c r="AR568" i="5"/>
  <c r="AV568" i="5"/>
  <c r="AZ568" i="5"/>
  <c r="BD568" i="5"/>
  <c r="AO568" i="5"/>
  <c r="BE568" i="5"/>
  <c r="AS568" i="5"/>
  <c r="AG568" i="5"/>
  <c r="AW568" i="5"/>
  <c r="AK568" i="5"/>
  <c r="BA568" i="5"/>
  <c r="AH564" i="5"/>
  <c r="AL564" i="5"/>
  <c r="AP564" i="5"/>
  <c r="AT564" i="5"/>
  <c r="AX564" i="5"/>
  <c r="BB564" i="5"/>
  <c r="BF564" i="5"/>
  <c r="AI564" i="5"/>
  <c r="AM564" i="5"/>
  <c r="AQ564" i="5"/>
  <c r="AU564" i="5"/>
  <c r="AY564" i="5"/>
  <c r="BC564" i="5"/>
  <c r="AF564" i="5"/>
  <c r="AJ564" i="5"/>
  <c r="AN564" i="5"/>
  <c r="AR564" i="5"/>
  <c r="AV564" i="5"/>
  <c r="AZ564" i="5"/>
  <c r="BD564" i="5"/>
  <c r="AK564" i="5"/>
  <c r="BA564" i="5"/>
  <c r="AO564" i="5"/>
  <c r="BE564" i="5"/>
  <c r="AS564" i="5"/>
  <c r="AG564" i="5"/>
  <c r="AW564" i="5"/>
  <c r="AH560" i="5"/>
  <c r="AL560" i="5"/>
  <c r="AP560" i="5"/>
  <c r="AT560" i="5"/>
  <c r="AX560" i="5"/>
  <c r="BB560" i="5"/>
  <c r="BF560" i="5"/>
  <c r="AI560" i="5"/>
  <c r="AM560" i="5"/>
  <c r="AQ560" i="5"/>
  <c r="AU560" i="5"/>
  <c r="AY560" i="5"/>
  <c r="BC560" i="5"/>
  <c r="AF560" i="5"/>
  <c r="AJ560" i="5"/>
  <c r="AN560" i="5"/>
  <c r="AR560" i="5"/>
  <c r="AV560" i="5"/>
  <c r="AZ560" i="5"/>
  <c r="BD560" i="5"/>
  <c r="AG560" i="5"/>
  <c r="AW560" i="5"/>
  <c r="AK560" i="5"/>
  <c r="BA560" i="5"/>
  <c r="AO560" i="5"/>
  <c r="BE560" i="5"/>
  <c r="AS560" i="5"/>
  <c r="AH556" i="5"/>
  <c r="AL556" i="5"/>
  <c r="AP556" i="5"/>
  <c r="AT556" i="5"/>
  <c r="AX556" i="5"/>
  <c r="BB556" i="5"/>
  <c r="BF556" i="5"/>
  <c r="AI556" i="5"/>
  <c r="AM556" i="5"/>
  <c r="AQ556" i="5"/>
  <c r="AU556" i="5"/>
  <c r="AY556" i="5"/>
  <c r="BC556" i="5"/>
  <c r="AF556" i="5"/>
  <c r="AJ556" i="5"/>
  <c r="AN556" i="5"/>
  <c r="AR556" i="5"/>
  <c r="AV556" i="5"/>
  <c r="AZ556" i="5"/>
  <c r="BD556" i="5"/>
  <c r="AS556" i="5"/>
  <c r="AG556" i="5"/>
  <c r="AW556" i="5"/>
  <c r="AK556" i="5"/>
  <c r="BA556" i="5"/>
  <c r="AO556" i="5"/>
  <c r="BE556" i="5"/>
  <c r="AH552" i="5"/>
  <c r="AL552" i="5"/>
  <c r="AP552" i="5"/>
  <c r="AT552" i="5"/>
  <c r="AX552" i="5"/>
  <c r="BB552" i="5"/>
  <c r="BF552" i="5"/>
  <c r="AI552" i="5"/>
  <c r="AM552" i="5"/>
  <c r="AQ552" i="5"/>
  <c r="AU552" i="5"/>
  <c r="AY552" i="5"/>
  <c r="BC552" i="5"/>
  <c r="AF552" i="5"/>
  <c r="AJ552" i="5"/>
  <c r="AN552" i="5"/>
  <c r="AR552" i="5"/>
  <c r="AV552" i="5"/>
  <c r="AZ552" i="5"/>
  <c r="BD552" i="5"/>
  <c r="AO552" i="5"/>
  <c r="BE552" i="5"/>
  <c r="AS552" i="5"/>
  <c r="AG552" i="5"/>
  <c r="AW552" i="5"/>
  <c r="AK552" i="5"/>
  <c r="BA552" i="5"/>
  <c r="AH548" i="5"/>
  <c r="AL548" i="5"/>
  <c r="AP548" i="5"/>
  <c r="AT548" i="5"/>
  <c r="AX548" i="5"/>
  <c r="BB548" i="5"/>
  <c r="BF548" i="5"/>
  <c r="AI548" i="5"/>
  <c r="AM548" i="5"/>
  <c r="AQ548" i="5"/>
  <c r="AU548" i="5"/>
  <c r="AY548" i="5"/>
  <c r="BC548" i="5"/>
  <c r="AF548" i="5"/>
  <c r="AJ548" i="5"/>
  <c r="AN548" i="5"/>
  <c r="AR548" i="5"/>
  <c r="AV548" i="5"/>
  <c r="AZ548" i="5"/>
  <c r="BD548" i="5"/>
  <c r="AK548" i="5"/>
  <c r="BA548" i="5"/>
  <c r="AO548" i="5"/>
  <c r="BE548" i="5"/>
  <c r="AS548" i="5"/>
  <c r="AG548" i="5"/>
  <c r="AW548" i="5"/>
  <c r="AH544" i="5"/>
  <c r="AL544" i="5"/>
  <c r="AP544" i="5"/>
  <c r="AT544" i="5"/>
  <c r="AX544" i="5"/>
  <c r="BB544" i="5"/>
  <c r="BF544" i="5"/>
  <c r="AI544" i="5"/>
  <c r="AM544" i="5"/>
  <c r="AQ544" i="5"/>
  <c r="AU544" i="5"/>
  <c r="AY544" i="5"/>
  <c r="BC544" i="5"/>
  <c r="AF544" i="5"/>
  <c r="AJ544" i="5"/>
  <c r="AN544" i="5"/>
  <c r="AR544" i="5"/>
  <c r="AV544" i="5"/>
  <c r="AZ544" i="5"/>
  <c r="BD544" i="5"/>
  <c r="AG544" i="5"/>
  <c r="AW544" i="5"/>
  <c r="AK544" i="5"/>
  <c r="BA544" i="5"/>
  <c r="AO544" i="5"/>
  <c r="BE544" i="5"/>
  <c r="AS544" i="5"/>
  <c r="AH540" i="5"/>
  <c r="AL540" i="5"/>
  <c r="AP540" i="5"/>
  <c r="AT540" i="5"/>
  <c r="AX540" i="5"/>
  <c r="BB540" i="5"/>
  <c r="BF540" i="5"/>
  <c r="AI540" i="5"/>
  <c r="AM540" i="5"/>
  <c r="AQ540" i="5"/>
  <c r="AU540" i="5"/>
  <c r="AY540" i="5"/>
  <c r="BC540" i="5"/>
  <c r="AF540" i="5"/>
  <c r="AJ540" i="5"/>
  <c r="AN540" i="5"/>
  <c r="AR540" i="5"/>
  <c r="AV540" i="5"/>
  <c r="AZ540" i="5"/>
  <c r="BD540" i="5"/>
  <c r="AS540" i="5"/>
  <c r="AG540" i="5"/>
  <c r="AW540" i="5"/>
  <c r="AK540" i="5"/>
  <c r="BA540" i="5"/>
  <c r="AO540" i="5"/>
  <c r="BE540" i="5"/>
  <c r="AH536" i="5"/>
  <c r="AL536" i="5"/>
  <c r="AP536" i="5"/>
  <c r="AT536" i="5"/>
  <c r="AX536" i="5"/>
  <c r="BB536" i="5"/>
  <c r="BF536" i="5"/>
  <c r="AI536" i="5"/>
  <c r="AM536" i="5"/>
  <c r="AQ536" i="5"/>
  <c r="AU536" i="5"/>
  <c r="AY536" i="5"/>
  <c r="BC536" i="5"/>
  <c r="AF536" i="5"/>
  <c r="AJ536" i="5"/>
  <c r="AN536" i="5"/>
  <c r="AR536" i="5"/>
  <c r="AV536" i="5"/>
  <c r="AZ536" i="5"/>
  <c r="BD536" i="5"/>
  <c r="AO536" i="5"/>
  <c r="BE536" i="5"/>
  <c r="AS536" i="5"/>
  <c r="AG536" i="5"/>
  <c r="AW536" i="5"/>
  <c r="AK536" i="5"/>
  <c r="BA536" i="5"/>
  <c r="AH532" i="5"/>
  <c r="AL532" i="5"/>
  <c r="AP532" i="5"/>
  <c r="AT532" i="5"/>
  <c r="AX532" i="5"/>
  <c r="BB532" i="5"/>
  <c r="BF532" i="5"/>
  <c r="AI532" i="5"/>
  <c r="AM532" i="5"/>
  <c r="AQ532" i="5"/>
  <c r="AU532" i="5"/>
  <c r="AY532" i="5"/>
  <c r="BC532" i="5"/>
  <c r="AF532" i="5"/>
  <c r="AJ532" i="5"/>
  <c r="AN532" i="5"/>
  <c r="AR532" i="5"/>
  <c r="AV532" i="5"/>
  <c r="AZ532" i="5"/>
  <c r="BD532" i="5"/>
  <c r="AK532" i="5"/>
  <c r="BA532" i="5"/>
  <c r="AO532" i="5"/>
  <c r="BE532" i="5"/>
  <c r="AS532" i="5"/>
  <c r="AG532" i="5"/>
  <c r="AW532" i="5"/>
  <c r="AG528" i="5"/>
  <c r="AK528" i="5"/>
  <c r="AO528" i="5"/>
  <c r="AS528" i="5"/>
  <c r="AW528" i="5"/>
  <c r="BA528" i="5"/>
  <c r="BE528" i="5"/>
  <c r="AH528" i="5"/>
  <c r="AL528" i="5"/>
  <c r="AP528" i="5"/>
  <c r="AT528" i="5"/>
  <c r="AX528" i="5"/>
  <c r="BB528" i="5"/>
  <c r="BF528" i="5"/>
  <c r="AI528" i="5"/>
  <c r="AM528" i="5"/>
  <c r="AQ528" i="5"/>
  <c r="AU528" i="5"/>
  <c r="AY528" i="5"/>
  <c r="BC528" i="5"/>
  <c r="AF528" i="5"/>
  <c r="AV528" i="5"/>
  <c r="AJ528" i="5"/>
  <c r="AZ528" i="5"/>
  <c r="AN528" i="5"/>
  <c r="BD528" i="5"/>
  <c r="AR528" i="5"/>
  <c r="AG524" i="5"/>
  <c r="AK524" i="5"/>
  <c r="AO524" i="5"/>
  <c r="AS524" i="5"/>
  <c r="AW524" i="5"/>
  <c r="BA524" i="5"/>
  <c r="BE524" i="5"/>
  <c r="AH524" i="5"/>
  <c r="AL524" i="5"/>
  <c r="AP524" i="5"/>
  <c r="AT524" i="5"/>
  <c r="AX524" i="5"/>
  <c r="BB524" i="5"/>
  <c r="BF524" i="5"/>
  <c r="AI524" i="5"/>
  <c r="AM524" i="5"/>
  <c r="AQ524" i="5"/>
  <c r="AU524" i="5"/>
  <c r="AY524" i="5"/>
  <c r="BC524" i="5"/>
  <c r="AR524" i="5"/>
  <c r="AF524" i="5"/>
  <c r="AV524" i="5"/>
  <c r="AJ524" i="5"/>
  <c r="AZ524" i="5"/>
  <c r="AN524" i="5"/>
  <c r="BD524" i="5"/>
  <c r="AG520" i="5"/>
  <c r="AK520" i="5"/>
  <c r="AO520" i="5"/>
  <c r="AS520" i="5"/>
  <c r="AW520" i="5"/>
  <c r="BA520" i="5"/>
  <c r="BE520" i="5"/>
  <c r="AH520" i="5"/>
  <c r="AL520" i="5"/>
  <c r="AP520" i="5"/>
  <c r="AT520" i="5"/>
  <c r="AX520" i="5"/>
  <c r="BB520" i="5"/>
  <c r="BF520" i="5"/>
  <c r="AI520" i="5"/>
  <c r="AM520" i="5"/>
  <c r="AQ520" i="5"/>
  <c r="AU520" i="5"/>
  <c r="AY520" i="5"/>
  <c r="BC520" i="5"/>
  <c r="AN520" i="5"/>
  <c r="BD520" i="5"/>
  <c r="AR520" i="5"/>
  <c r="AF520" i="5"/>
  <c r="AV520" i="5"/>
  <c r="AJ520" i="5"/>
  <c r="AZ520" i="5"/>
  <c r="AG516" i="5"/>
  <c r="AK516" i="5"/>
  <c r="AO516" i="5"/>
  <c r="AS516" i="5"/>
  <c r="AW516" i="5"/>
  <c r="BA516" i="5"/>
  <c r="BE516" i="5"/>
  <c r="AH516" i="5"/>
  <c r="AL516" i="5"/>
  <c r="AP516" i="5"/>
  <c r="AT516" i="5"/>
  <c r="AX516" i="5"/>
  <c r="BB516" i="5"/>
  <c r="BF516" i="5"/>
  <c r="AI516" i="5"/>
  <c r="AM516" i="5"/>
  <c r="AQ516" i="5"/>
  <c r="AU516" i="5"/>
  <c r="AY516" i="5"/>
  <c r="BC516" i="5"/>
  <c r="AJ516" i="5"/>
  <c r="AZ516" i="5"/>
  <c r="AN516" i="5"/>
  <c r="BD516" i="5"/>
  <c r="AR516" i="5"/>
  <c r="AV516" i="5"/>
  <c r="AF516" i="5"/>
  <c r="BG516" i="5" s="1"/>
  <c r="AG512" i="5"/>
  <c r="AK512" i="5"/>
  <c r="AO512" i="5"/>
  <c r="AS512" i="5"/>
  <c r="AW512" i="5"/>
  <c r="BA512" i="5"/>
  <c r="BE512" i="5"/>
  <c r="AH512" i="5"/>
  <c r="AL512" i="5"/>
  <c r="AP512" i="5"/>
  <c r="AT512" i="5"/>
  <c r="AX512" i="5"/>
  <c r="BB512" i="5"/>
  <c r="BF512" i="5"/>
  <c r="AI512" i="5"/>
  <c r="AM512" i="5"/>
  <c r="AQ512" i="5"/>
  <c r="AU512" i="5"/>
  <c r="AY512" i="5"/>
  <c r="BC512" i="5"/>
  <c r="AF512" i="5"/>
  <c r="AV512" i="5"/>
  <c r="AJ512" i="5"/>
  <c r="AZ512" i="5"/>
  <c r="AN512" i="5"/>
  <c r="BD512" i="5"/>
  <c r="AR512" i="5"/>
  <c r="AG508" i="5"/>
  <c r="AK508" i="5"/>
  <c r="AO508" i="5"/>
  <c r="AS508" i="5"/>
  <c r="AW508" i="5"/>
  <c r="BA508" i="5"/>
  <c r="BE508" i="5"/>
  <c r="AH508" i="5"/>
  <c r="AL508" i="5"/>
  <c r="AP508" i="5"/>
  <c r="AT508" i="5"/>
  <c r="AX508" i="5"/>
  <c r="BB508" i="5"/>
  <c r="BF508" i="5"/>
  <c r="AI508" i="5"/>
  <c r="AM508" i="5"/>
  <c r="AQ508" i="5"/>
  <c r="AU508" i="5"/>
  <c r="AY508" i="5"/>
  <c r="BC508" i="5"/>
  <c r="AR508" i="5"/>
  <c r="AF508" i="5"/>
  <c r="AV508" i="5"/>
  <c r="AJ508" i="5"/>
  <c r="AZ508" i="5"/>
  <c r="AN508" i="5"/>
  <c r="BD508" i="5"/>
  <c r="AG504" i="5"/>
  <c r="AK504" i="5"/>
  <c r="AO504" i="5"/>
  <c r="AS504" i="5"/>
  <c r="AW504" i="5"/>
  <c r="BA504" i="5"/>
  <c r="BE504" i="5"/>
  <c r="AH504" i="5"/>
  <c r="AL504" i="5"/>
  <c r="AP504" i="5"/>
  <c r="AT504" i="5"/>
  <c r="AX504" i="5"/>
  <c r="BB504" i="5"/>
  <c r="BF504" i="5"/>
  <c r="AI504" i="5"/>
  <c r="AM504" i="5"/>
  <c r="AQ504" i="5"/>
  <c r="AU504" i="5"/>
  <c r="AY504" i="5"/>
  <c r="BC504" i="5"/>
  <c r="AN504" i="5"/>
  <c r="BD504" i="5"/>
  <c r="AR504" i="5"/>
  <c r="AF504" i="5"/>
  <c r="AV504" i="5"/>
  <c r="AZ504" i="5"/>
  <c r="AJ504" i="5"/>
  <c r="AG500" i="5"/>
  <c r="AK500" i="5"/>
  <c r="AO500" i="5"/>
  <c r="AS500" i="5"/>
  <c r="AW500" i="5"/>
  <c r="BA500" i="5"/>
  <c r="BE500" i="5"/>
  <c r="AH500" i="5"/>
  <c r="AL500" i="5"/>
  <c r="AP500" i="5"/>
  <c r="AT500" i="5"/>
  <c r="AX500" i="5"/>
  <c r="BB500" i="5"/>
  <c r="BF500" i="5"/>
  <c r="AI500" i="5"/>
  <c r="AM500" i="5"/>
  <c r="AQ500" i="5"/>
  <c r="AU500" i="5"/>
  <c r="AY500" i="5"/>
  <c r="BC500" i="5"/>
  <c r="AJ500" i="5"/>
  <c r="AZ500" i="5"/>
  <c r="AN500" i="5"/>
  <c r="BD500" i="5"/>
  <c r="AR500" i="5"/>
  <c r="AF500" i="5"/>
  <c r="AV500" i="5"/>
  <c r="AG496" i="5"/>
  <c r="AK496" i="5"/>
  <c r="AO496" i="5"/>
  <c r="AS496" i="5"/>
  <c r="AW496" i="5"/>
  <c r="BA496" i="5"/>
  <c r="BE496" i="5"/>
  <c r="AH496" i="5"/>
  <c r="AL496" i="5"/>
  <c r="AP496" i="5"/>
  <c r="AT496" i="5"/>
  <c r="AX496" i="5"/>
  <c r="BB496" i="5"/>
  <c r="BF496" i="5"/>
  <c r="AI496" i="5"/>
  <c r="AM496" i="5"/>
  <c r="AQ496" i="5"/>
  <c r="AU496" i="5"/>
  <c r="AY496" i="5"/>
  <c r="BC496" i="5"/>
  <c r="AF496" i="5"/>
  <c r="AV496" i="5"/>
  <c r="AJ496" i="5"/>
  <c r="AZ496" i="5"/>
  <c r="AN496" i="5"/>
  <c r="BD496" i="5"/>
  <c r="AR496" i="5"/>
  <c r="AG492" i="5"/>
  <c r="AK492" i="5"/>
  <c r="AO492" i="5"/>
  <c r="AS492" i="5"/>
  <c r="AW492" i="5"/>
  <c r="BA492" i="5"/>
  <c r="BE492" i="5"/>
  <c r="AH492" i="5"/>
  <c r="AL492" i="5"/>
  <c r="AP492" i="5"/>
  <c r="AT492" i="5"/>
  <c r="AX492" i="5"/>
  <c r="BB492" i="5"/>
  <c r="BF492" i="5"/>
  <c r="AI492" i="5"/>
  <c r="AM492" i="5"/>
  <c r="AQ492" i="5"/>
  <c r="AU492" i="5"/>
  <c r="AY492" i="5"/>
  <c r="BC492" i="5"/>
  <c r="AR492" i="5"/>
  <c r="AF492" i="5"/>
  <c r="AV492" i="5"/>
  <c r="AJ492" i="5"/>
  <c r="AZ492" i="5"/>
  <c r="BD492" i="5"/>
  <c r="AN492" i="5"/>
  <c r="AG488" i="5"/>
  <c r="AK488" i="5"/>
  <c r="AO488" i="5"/>
  <c r="AS488" i="5"/>
  <c r="AW488" i="5"/>
  <c r="BA488" i="5"/>
  <c r="BE488" i="5"/>
  <c r="AH488" i="5"/>
  <c r="AL488" i="5"/>
  <c r="AP488" i="5"/>
  <c r="AT488" i="5"/>
  <c r="AX488" i="5"/>
  <c r="BB488" i="5"/>
  <c r="BF488" i="5"/>
  <c r="AI488" i="5"/>
  <c r="AM488" i="5"/>
  <c r="AQ488" i="5"/>
  <c r="AU488" i="5"/>
  <c r="AY488" i="5"/>
  <c r="BC488" i="5"/>
  <c r="AN488" i="5"/>
  <c r="BD488" i="5"/>
  <c r="AR488" i="5"/>
  <c r="AF488" i="5"/>
  <c r="AV488" i="5"/>
  <c r="AJ488" i="5"/>
  <c r="AZ488" i="5"/>
  <c r="AG484" i="5"/>
  <c r="AK484" i="5"/>
  <c r="AO484" i="5"/>
  <c r="AS484" i="5"/>
  <c r="AW484" i="5"/>
  <c r="BA484" i="5"/>
  <c r="BE484" i="5"/>
  <c r="AH484" i="5"/>
  <c r="AL484" i="5"/>
  <c r="AP484" i="5"/>
  <c r="AT484" i="5"/>
  <c r="AX484" i="5"/>
  <c r="BB484" i="5"/>
  <c r="BF484" i="5"/>
  <c r="AI484" i="5"/>
  <c r="AM484" i="5"/>
  <c r="AQ484" i="5"/>
  <c r="AU484" i="5"/>
  <c r="AY484" i="5"/>
  <c r="BC484" i="5"/>
  <c r="AJ484" i="5"/>
  <c r="AZ484" i="5"/>
  <c r="AN484" i="5"/>
  <c r="BD484" i="5"/>
  <c r="AR484" i="5"/>
  <c r="AF484" i="5"/>
  <c r="AV484" i="5"/>
  <c r="AG480" i="5"/>
  <c r="AK480" i="5"/>
  <c r="AO480" i="5"/>
  <c r="AS480" i="5"/>
  <c r="AW480" i="5"/>
  <c r="BA480" i="5"/>
  <c r="BE480" i="5"/>
  <c r="AH480" i="5"/>
  <c r="AL480" i="5"/>
  <c r="AP480" i="5"/>
  <c r="AT480" i="5"/>
  <c r="AX480" i="5"/>
  <c r="BB480" i="5"/>
  <c r="BF480" i="5"/>
  <c r="AI480" i="5"/>
  <c r="AM480" i="5"/>
  <c r="AQ480" i="5"/>
  <c r="AU480" i="5"/>
  <c r="AY480" i="5"/>
  <c r="BC480" i="5"/>
  <c r="AF480" i="5"/>
  <c r="AV480" i="5"/>
  <c r="AJ480" i="5"/>
  <c r="AZ480" i="5"/>
  <c r="AN480" i="5"/>
  <c r="BD480" i="5"/>
  <c r="AR480" i="5"/>
  <c r="AG476" i="5"/>
  <c r="AK476" i="5"/>
  <c r="AO476" i="5"/>
  <c r="AS476" i="5"/>
  <c r="AW476" i="5"/>
  <c r="BA476" i="5"/>
  <c r="BE476" i="5"/>
  <c r="AH476" i="5"/>
  <c r="AL476" i="5"/>
  <c r="AP476" i="5"/>
  <c r="AT476" i="5"/>
  <c r="AX476" i="5"/>
  <c r="BB476" i="5"/>
  <c r="BF476" i="5"/>
  <c r="AI476" i="5"/>
  <c r="AM476" i="5"/>
  <c r="AQ476" i="5"/>
  <c r="AU476" i="5"/>
  <c r="AY476" i="5"/>
  <c r="BC476" i="5"/>
  <c r="AR476" i="5"/>
  <c r="AF476" i="5"/>
  <c r="AV476" i="5"/>
  <c r="AJ476" i="5"/>
  <c r="AZ476" i="5"/>
  <c r="AN476" i="5"/>
  <c r="BD476" i="5"/>
  <c r="AG472" i="5"/>
  <c r="AK472" i="5"/>
  <c r="AO472" i="5"/>
  <c r="AS472" i="5"/>
  <c r="AW472" i="5"/>
  <c r="BA472" i="5"/>
  <c r="BE472" i="5"/>
  <c r="AH472" i="5"/>
  <c r="AL472" i="5"/>
  <c r="AP472" i="5"/>
  <c r="AT472" i="5"/>
  <c r="AX472" i="5"/>
  <c r="BB472" i="5"/>
  <c r="BF472" i="5"/>
  <c r="AI472" i="5"/>
  <c r="AM472" i="5"/>
  <c r="AQ472" i="5"/>
  <c r="AU472" i="5"/>
  <c r="AY472" i="5"/>
  <c r="BC472" i="5"/>
  <c r="AN472" i="5"/>
  <c r="BD472" i="5"/>
  <c r="AR472" i="5"/>
  <c r="AF472" i="5"/>
  <c r="AV472" i="5"/>
  <c r="AJ472" i="5"/>
  <c r="AZ472" i="5"/>
  <c r="AG468" i="5"/>
  <c r="AK468" i="5"/>
  <c r="AO468" i="5"/>
  <c r="AS468" i="5"/>
  <c r="AW468" i="5"/>
  <c r="BA468" i="5"/>
  <c r="BE468" i="5"/>
  <c r="AH468" i="5"/>
  <c r="AL468" i="5"/>
  <c r="AP468" i="5"/>
  <c r="AT468" i="5"/>
  <c r="AX468" i="5"/>
  <c r="BB468" i="5"/>
  <c r="BF468" i="5"/>
  <c r="AI468" i="5"/>
  <c r="AM468" i="5"/>
  <c r="AQ468" i="5"/>
  <c r="AU468" i="5"/>
  <c r="AY468" i="5"/>
  <c r="BC468" i="5"/>
  <c r="AJ468" i="5"/>
  <c r="AZ468" i="5"/>
  <c r="AN468" i="5"/>
  <c r="BD468" i="5"/>
  <c r="AR468" i="5"/>
  <c r="AF468" i="5"/>
  <c r="AV468" i="5"/>
  <c r="AH464" i="5"/>
  <c r="AL464" i="5"/>
  <c r="AP464" i="5"/>
  <c r="AT464" i="5"/>
  <c r="AX464" i="5"/>
  <c r="BB464" i="5"/>
  <c r="BF464" i="5"/>
  <c r="AF464" i="5"/>
  <c r="AK464" i="5"/>
  <c r="AQ464" i="5"/>
  <c r="AV464" i="5"/>
  <c r="BA464" i="5"/>
  <c r="AG464" i="5"/>
  <c r="AM464" i="5"/>
  <c r="AR464" i="5"/>
  <c r="AW464" i="5"/>
  <c r="BC464" i="5"/>
  <c r="AI464" i="5"/>
  <c r="AN464" i="5"/>
  <c r="AS464" i="5"/>
  <c r="AY464" i="5"/>
  <c r="BD464" i="5"/>
  <c r="AJ464" i="5"/>
  <c r="BE464" i="5"/>
  <c r="AO464" i="5"/>
  <c r="AU464" i="5"/>
  <c r="AZ464" i="5"/>
  <c r="AH460" i="5"/>
  <c r="AL460" i="5"/>
  <c r="AP460" i="5"/>
  <c r="AT460" i="5"/>
  <c r="AX460" i="5"/>
  <c r="BB460" i="5"/>
  <c r="BF460" i="5"/>
  <c r="AG460" i="5"/>
  <c r="AM460" i="5"/>
  <c r="AR460" i="5"/>
  <c r="AW460" i="5"/>
  <c r="BC460" i="5"/>
  <c r="AI460" i="5"/>
  <c r="AN460" i="5"/>
  <c r="AS460" i="5"/>
  <c r="AY460" i="5"/>
  <c r="BD460" i="5"/>
  <c r="AJ460" i="5"/>
  <c r="AO460" i="5"/>
  <c r="AU460" i="5"/>
  <c r="AZ460" i="5"/>
  <c r="BE460" i="5"/>
  <c r="AK460" i="5"/>
  <c r="AQ460" i="5"/>
  <c r="AV460" i="5"/>
  <c r="BA460" i="5"/>
  <c r="AF460" i="5"/>
  <c r="AH456" i="5"/>
  <c r="AL456" i="5"/>
  <c r="AP456" i="5"/>
  <c r="AT456" i="5"/>
  <c r="AX456" i="5"/>
  <c r="BB456" i="5"/>
  <c r="BF456" i="5"/>
  <c r="AI456" i="5"/>
  <c r="AN456" i="5"/>
  <c r="AS456" i="5"/>
  <c r="AY456" i="5"/>
  <c r="BD456" i="5"/>
  <c r="AJ456" i="5"/>
  <c r="AO456" i="5"/>
  <c r="AU456" i="5"/>
  <c r="AZ456" i="5"/>
  <c r="BE456" i="5"/>
  <c r="AF456" i="5"/>
  <c r="AK456" i="5"/>
  <c r="AQ456" i="5"/>
  <c r="AV456" i="5"/>
  <c r="BA456" i="5"/>
  <c r="AM456" i="5"/>
  <c r="AR456" i="5"/>
  <c r="AW456" i="5"/>
  <c r="AG456" i="5"/>
  <c r="BC456" i="5"/>
  <c r="AH452" i="5"/>
  <c r="AL452" i="5"/>
  <c r="AP452" i="5"/>
  <c r="AT452" i="5"/>
  <c r="AX452" i="5"/>
  <c r="BB452" i="5"/>
  <c r="BF452" i="5"/>
  <c r="AJ452" i="5"/>
  <c r="AO452" i="5"/>
  <c r="AU452" i="5"/>
  <c r="AZ452" i="5"/>
  <c r="BE452" i="5"/>
  <c r="AF452" i="5"/>
  <c r="AK452" i="5"/>
  <c r="AQ452" i="5"/>
  <c r="AV452" i="5"/>
  <c r="BA452" i="5"/>
  <c r="AG452" i="5"/>
  <c r="AM452" i="5"/>
  <c r="AR452" i="5"/>
  <c r="AW452" i="5"/>
  <c r="BC452" i="5"/>
  <c r="AN452" i="5"/>
  <c r="AS452" i="5"/>
  <c r="AY452" i="5"/>
  <c r="AI452" i="5"/>
  <c r="BD452" i="5"/>
  <c r="AH448" i="5"/>
  <c r="AL448" i="5"/>
  <c r="AP448" i="5"/>
  <c r="AT448" i="5"/>
  <c r="AX448" i="5"/>
  <c r="BB448" i="5"/>
  <c r="BF448" i="5"/>
  <c r="AF448" i="5"/>
  <c r="AK448" i="5"/>
  <c r="AQ448" i="5"/>
  <c r="AV448" i="5"/>
  <c r="BA448" i="5"/>
  <c r="AG448" i="5"/>
  <c r="AM448" i="5"/>
  <c r="AR448" i="5"/>
  <c r="AW448" i="5"/>
  <c r="BC448" i="5"/>
  <c r="AI448" i="5"/>
  <c r="AN448" i="5"/>
  <c r="AS448" i="5"/>
  <c r="AY448" i="5"/>
  <c r="BD448" i="5"/>
  <c r="AO448" i="5"/>
  <c r="AU448" i="5"/>
  <c r="AZ448" i="5"/>
  <c r="AJ448" i="5"/>
  <c r="BE448" i="5"/>
  <c r="AH444" i="5"/>
  <c r="AL444" i="5"/>
  <c r="AP444" i="5"/>
  <c r="AT444" i="5"/>
  <c r="AX444" i="5"/>
  <c r="BB444" i="5"/>
  <c r="BF444" i="5"/>
  <c r="AG444" i="5"/>
  <c r="AM444" i="5"/>
  <c r="AR444" i="5"/>
  <c r="AW444" i="5"/>
  <c r="BC444" i="5"/>
  <c r="AI444" i="5"/>
  <c r="AN444" i="5"/>
  <c r="AS444" i="5"/>
  <c r="AY444" i="5"/>
  <c r="BD444" i="5"/>
  <c r="AJ444" i="5"/>
  <c r="AO444" i="5"/>
  <c r="AU444" i="5"/>
  <c r="AZ444" i="5"/>
  <c r="BE444" i="5"/>
  <c r="AQ444" i="5"/>
  <c r="AV444" i="5"/>
  <c r="AF444" i="5"/>
  <c r="BA444" i="5"/>
  <c r="AK444" i="5"/>
  <c r="AH440" i="5"/>
  <c r="AL440" i="5"/>
  <c r="AP440" i="5"/>
  <c r="AT440" i="5"/>
  <c r="AX440" i="5"/>
  <c r="BB440" i="5"/>
  <c r="BF440" i="5"/>
  <c r="AI440" i="5"/>
  <c r="AN440" i="5"/>
  <c r="AS440" i="5"/>
  <c r="AY440" i="5"/>
  <c r="BD440" i="5"/>
  <c r="AJ440" i="5"/>
  <c r="AO440" i="5"/>
  <c r="AU440" i="5"/>
  <c r="AZ440" i="5"/>
  <c r="BE440" i="5"/>
  <c r="AF440" i="5"/>
  <c r="AK440" i="5"/>
  <c r="AQ440" i="5"/>
  <c r="AV440" i="5"/>
  <c r="BA440" i="5"/>
  <c r="AR440" i="5"/>
  <c r="AW440" i="5"/>
  <c r="AG440" i="5"/>
  <c r="BC440" i="5"/>
  <c r="AM440" i="5"/>
  <c r="AH436" i="5"/>
  <c r="AL436" i="5"/>
  <c r="AP436" i="5"/>
  <c r="AT436" i="5"/>
  <c r="AX436" i="5"/>
  <c r="BB436" i="5"/>
  <c r="BF436" i="5"/>
  <c r="AJ436" i="5"/>
  <c r="AO436" i="5"/>
  <c r="AU436" i="5"/>
  <c r="AZ436" i="5"/>
  <c r="BE436" i="5"/>
  <c r="AF436" i="5"/>
  <c r="AK436" i="5"/>
  <c r="AQ436" i="5"/>
  <c r="AV436" i="5"/>
  <c r="BA436" i="5"/>
  <c r="AG436" i="5"/>
  <c r="AM436" i="5"/>
  <c r="AR436" i="5"/>
  <c r="AW436" i="5"/>
  <c r="BC436" i="5"/>
  <c r="AS436" i="5"/>
  <c r="AY436" i="5"/>
  <c r="AI436" i="5"/>
  <c r="BD436" i="5"/>
  <c r="AN436" i="5"/>
  <c r="AH432" i="5"/>
  <c r="AL432" i="5"/>
  <c r="AP432" i="5"/>
  <c r="AT432" i="5"/>
  <c r="AX432" i="5"/>
  <c r="BB432" i="5"/>
  <c r="BF432" i="5"/>
  <c r="AF432" i="5"/>
  <c r="AK432" i="5"/>
  <c r="AQ432" i="5"/>
  <c r="AV432" i="5"/>
  <c r="BA432" i="5"/>
  <c r="AG432" i="5"/>
  <c r="AM432" i="5"/>
  <c r="AR432" i="5"/>
  <c r="AW432" i="5"/>
  <c r="BC432" i="5"/>
  <c r="AI432" i="5"/>
  <c r="AN432" i="5"/>
  <c r="AS432" i="5"/>
  <c r="AY432" i="5"/>
  <c r="BD432" i="5"/>
  <c r="AU432" i="5"/>
  <c r="AZ432" i="5"/>
  <c r="AJ432" i="5"/>
  <c r="BE432" i="5"/>
  <c r="AO432" i="5"/>
  <c r="AH428" i="5"/>
  <c r="AL428" i="5"/>
  <c r="AP428" i="5"/>
  <c r="AT428" i="5"/>
  <c r="AX428" i="5"/>
  <c r="BB428" i="5"/>
  <c r="BF428" i="5"/>
  <c r="AG428" i="5"/>
  <c r="AM428" i="5"/>
  <c r="AR428" i="5"/>
  <c r="AW428" i="5"/>
  <c r="BC428" i="5"/>
  <c r="AI428" i="5"/>
  <c r="AN428" i="5"/>
  <c r="AS428" i="5"/>
  <c r="AY428" i="5"/>
  <c r="BD428" i="5"/>
  <c r="AJ428" i="5"/>
  <c r="AO428" i="5"/>
  <c r="AU428" i="5"/>
  <c r="AZ428" i="5"/>
  <c r="BE428" i="5"/>
  <c r="AV428" i="5"/>
  <c r="AF428" i="5"/>
  <c r="BA428" i="5"/>
  <c r="AK428" i="5"/>
  <c r="AQ428" i="5"/>
  <c r="AH424" i="5"/>
  <c r="AL424" i="5"/>
  <c r="AP424" i="5"/>
  <c r="AT424" i="5"/>
  <c r="AX424" i="5"/>
  <c r="BB424" i="5"/>
  <c r="BF424" i="5"/>
  <c r="AI424" i="5"/>
  <c r="AN424" i="5"/>
  <c r="AS424" i="5"/>
  <c r="AY424" i="5"/>
  <c r="BD424" i="5"/>
  <c r="AJ424" i="5"/>
  <c r="AO424" i="5"/>
  <c r="AU424" i="5"/>
  <c r="AZ424" i="5"/>
  <c r="BE424" i="5"/>
  <c r="AF424" i="5"/>
  <c r="AK424" i="5"/>
  <c r="AQ424" i="5"/>
  <c r="AV424" i="5"/>
  <c r="BA424" i="5"/>
  <c r="AW424" i="5"/>
  <c r="AG424" i="5"/>
  <c r="BC424" i="5"/>
  <c r="AM424" i="5"/>
  <c r="AR424" i="5"/>
  <c r="AH420" i="5"/>
  <c r="AL420" i="5"/>
  <c r="AP420" i="5"/>
  <c r="AT420" i="5"/>
  <c r="AX420" i="5"/>
  <c r="BB420" i="5"/>
  <c r="BF420" i="5"/>
  <c r="AJ420" i="5"/>
  <c r="AO420" i="5"/>
  <c r="AU420" i="5"/>
  <c r="AZ420" i="5"/>
  <c r="BE420" i="5"/>
  <c r="AF420" i="5"/>
  <c r="AK420" i="5"/>
  <c r="AQ420" i="5"/>
  <c r="AV420" i="5"/>
  <c r="BA420" i="5"/>
  <c r="AG420" i="5"/>
  <c r="AM420" i="5"/>
  <c r="AR420" i="5"/>
  <c r="AW420" i="5"/>
  <c r="BC420" i="5"/>
  <c r="AY420" i="5"/>
  <c r="AI420" i="5"/>
  <c r="BD420" i="5"/>
  <c r="AN420" i="5"/>
  <c r="AS420" i="5"/>
  <c r="AH416" i="5"/>
  <c r="AL416" i="5"/>
  <c r="AP416" i="5"/>
  <c r="AT416" i="5"/>
  <c r="AX416" i="5"/>
  <c r="BB416" i="5"/>
  <c r="BF416" i="5"/>
  <c r="AF416" i="5"/>
  <c r="AK416" i="5"/>
  <c r="AQ416" i="5"/>
  <c r="AV416" i="5"/>
  <c r="BA416" i="5"/>
  <c r="AG416" i="5"/>
  <c r="AM416" i="5"/>
  <c r="AR416" i="5"/>
  <c r="AW416" i="5"/>
  <c r="BC416" i="5"/>
  <c r="AI416" i="5"/>
  <c r="AN416" i="5"/>
  <c r="AS416" i="5"/>
  <c r="AY416" i="5"/>
  <c r="BD416" i="5"/>
  <c r="AZ416" i="5"/>
  <c r="AJ416" i="5"/>
  <c r="BE416" i="5"/>
  <c r="AO416" i="5"/>
  <c r="AU416" i="5"/>
  <c r="AH412" i="5"/>
  <c r="AL412" i="5"/>
  <c r="AP412" i="5"/>
  <c r="AT412" i="5"/>
  <c r="AX412" i="5"/>
  <c r="BB412" i="5"/>
  <c r="BF412" i="5"/>
  <c r="AG412" i="5"/>
  <c r="AM412" i="5"/>
  <c r="AR412" i="5"/>
  <c r="AW412" i="5"/>
  <c r="BC412" i="5"/>
  <c r="AI412" i="5"/>
  <c r="AN412" i="5"/>
  <c r="AS412" i="5"/>
  <c r="AY412" i="5"/>
  <c r="BD412" i="5"/>
  <c r="AJ412" i="5"/>
  <c r="AO412" i="5"/>
  <c r="AU412" i="5"/>
  <c r="AZ412" i="5"/>
  <c r="BE412" i="5"/>
  <c r="AF412" i="5"/>
  <c r="BA412" i="5"/>
  <c r="AK412" i="5"/>
  <c r="AQ412" i="5"/>
  <c r="AV412" i="5"/>
  <c r="AH408" i="5"/>
  <c r="AL408" i="5"/>
  <c r="AP408" i="5"/>
  <c r="AT408" i="5"/>
  <c r="AX408" i="5"/>
  <c r="BB408" i="5"/>
  <c r="BF408" i="5"/>
  <c r="AI408" i="5"/>
  <c r="AN408" i="5"/>
  <c r="AS408" i="5"/>
  <c r="AY408" i="5"/>
  <c r="BD408" i="5"/>
  <c r="AJ408" i="5"/>
  <c r="AO408" i="5"/>
  <c r="AU408" i="5"/>
  <c r="AZ408" i="5"/>
  <c r="BE408" i="5"/>
  <c r="AF408" i="5"/>
  <c r="AK408" i="5"/>
  <c r="AQ408" i="5"/>
  <c r="AV408" i="5"/>
  <c r="BA408" i="5"/>
  <c r="AG408" i="5"/>
  <c r="BC408" i="5"/>
  <c r="AM408" i="5"/>
  <c r="AR408" i="5"/>
  <c r="AW408" i="5"/>
  <c r="AH404" i="5"/>
  <c r="AL404" i="5"/>
  <c r="AP404" i="5"/>
  <c r="AT404" i="5"/>
  <c r="AX404" i="5"/>
  <c r="BB404" i="5"/>
  <c r="BF404" i="5"/>
  <c r="AJ404" i="5"/>
  <c r="AO404" i="5"/>
  <c r="AU404" i="5"/>
  <c r="AZ404" i="5"/>
  <c r="BE404" i="5"/>
  <c r="AF404" i="5"/>
  <c r="AK404" i="5"/>
  <c r="AQ404" i="5"/>
  <c r="AV404" i="5"/>
  <c r="BA404" i="5"/>
  <c r="AG404" i="5"/>
  <c r="AM404" i="5"/>
  <c r="AR404" i="5"/>
  <c r="AW404" i="5"/>
  <c r="BC404" i="5"/>
  <c r="AI404" i="5"/>
  <c r="BD404" i="5"/>
  <c r="AN404" i="5"/>
  <c r="AS404" i="5"/>
  <c r="AY404" i="5"/>
  <c r="AH400" i="5"/>
  <c r="AL400" i="5"/>
  <c r="AP400" i="5"/>
  <c r="AT400" i="5"/>
  <c r="AX400" i="5"/>
  <c r="BB400" i="5"/>
  <c r="BF400" i="5"/>
  <c r="AF400" i="5"/>
  <c r="AK400" i="5"/>
  <c r="AQ400" i="5"/>
  <c r="AV400" i="5"/>
  <c r="BA400" i="5"/>
  <c r="AG400" i="5"/>
  <c r="AM400" i="5"/>
  <c r="AR400" i="5"/>
  <c r="AW400" i="5"/>
  <c r="BC400" i="5"/>
  <c r="AI400" i="5"/>
  <c r="AN400" i="5"/>
  <c r="AS400" i="5"/>
  <c r="AY400" i="5"/>
  <c r="BD400" i="5"/>
  <c r="AJ400" i="5"/>
  <c r="BE400" i="5"/>
  <c r="AO400" i="5"/>
  <c r="AU400" i="5"/>
  <c r="AZ400" i="5"/>
  <c r="AH396" i="5"/>
  <c r="AL396" i="5"/>
  <c r="AP396" i="5"/>
  <c r="AT396" i="5"/>
  <c r="AX396" i="5"/>
  <c r="BB396" i="5"/>
  <c r="BF396" i="5"/>
  <c r="AG396" i="5"/>
  <c r="AM396" i="5"/>
  <c r="AR396" i="5"/>
  <c r="AW396" i="5"/>
  <c r="BC396" i="5"/>
  <c r="AI396" i="5"/>
  <c r="AN396" i="5"/>
  <c r="AS396" i="5"/>
  <c r="AY396" i="5"/>
  <c r="BD396" i="5"/>
  <c r="AJ396" i="5"/>
  <c r="AO396" i="5"/>
  <c r="AU396" i="5"/>
  <c r="AZ396" i="5"/>
  <c r="BE396" i="5"/>
  <c r="AK396" i="5"/>
  <c r="AQ396" i="5"/>
  <c r="AV396" i="5"/>
  <c r="AF396" i="5"/>
  <c r="BG396" i="5" s="1"/>
  <c r="BA396" i="5"/>
  <c r="AH392" i="5"/>
  <c r="AL392" i="5"/>
  <c r="AP392" i="5"/>
  <c r="AT392" i="5"/>
  <c r="AX392" i="5"/>
  <c r="BB392" i="5"/>
  <c r="BF392" i="5"/>
  <c r="AI392" i="5"/>
  <c r="AN392" i="5"/>
  <c r="AS392" i="5"/>
  <c r="AY392" i="5"/>
  <c r="BD392" i="5"/>
  <c r="AJ392" i="5"/>
  <c r="AO392" i="5"/>
  <c r="AU392" i="5"/>
  <c r="AZ392" i="5"/>
  <c r="BE392" i="5"/>
  <c r="AF392" i="5"/>
  <c r="AK392" i="5"/>
  <c r="AQ392" i="5"/>
  <c r="AV392" i="5"/>
  <c r="BA392" i="5"/>
  <c r="AM392" i="5"/>
  <c r="AR392" i="5"/>
  <c r="AW392" i="5"/>
  <c r="AG392" i="5"/>
  <c r="BC392" i="5"/>
  <c r="AH388" i="5"/>
  <c r="AL388" i="5"/>
  <c r="AP388" i="5"/>
  <c r="AT388" i="5"/>
  <c r="AX388" i="5"/>
  <c r="BB388" i="5"/>
  <c r="BF388" i="5"/>
  <c r="AJ388" i="5"/>
  <c r="AO388" i="5"/>
  <c r="AU388" i="5"/>
  <c r="AZ388" i="5"/>
  <c r="BE388" i="5"/>
  <c r="AF388" i="5"/>
  <c r="AK388" i="5"/>
  <c r="AQ388" i="5"/>
  <c r="AV388" i="5"/>
  <c r="BA388" i="5"/>
  <c r="AG388" i="5"/>
  <c r="AM388" i="5"/>
  <c r="AR388" i="5"/>
  <c r="AW388" i="5"/>
  <c r="BC388" i="5"/>
  <c r="AN388" i="5"/>
  <c r="AS388" i="5"/>
  <c r="AY388" i="5"/>
  <c r="AI388" i="5"/>
  <c r="BD388" i="5"/>
  <c r="AH384" i="5"/>
  <c r="AL384" i="5"/>
  <c r="AP384" i="5"/>
  <c r="AT384" i="5"/>
  <c r="AX384" i="5"/>
  <c r="BB384" i="5"/>
  <c r="BF384" i="5"/>
  <c r="AF384" i="5"/>
  <c r="AK384" i="5"/>
  <c r="AQ384" i="5"/>
  <c r="AV384" i="5"/>
  <c r="BA384" i="5"/>
  <c r="AG384" i="5"/>
  <c r="AM384" i="5"/>
  <c r="AR384" i="5"/>
  <c r="AW384" i="5"/>
  <c r="BC384" i="5"/>
  <c r="AI384" i="5"/>
  <c r="AN384" i="5"/>
  <c r="AS384" i="5"/>
  <c r="AY384" i="5"/>
  <c r="BD384" i="5"/>
  <c r="AO384" i="5"/>
  <c r="AU384" i="5"/>
  <c r="AZ384" i="5"/>
  <c r="BE384" i="5"/>
  <c r="AJ384" i="5"/>
  <c r="AH380" i="5"/>
  <c r="AL380" i="5"/>
  <c r="AP380" i="5"/>
  <c r="AT380" i="5"/>
  <c r="AX380" i="5"/>
  <c r="BB380" i="5"/>
  <c r="BF380" i="5"/>
  <c r="AG380" i="5"/>
  <c r="AM380" i="5"/>
  <c r="AR380" i="5"/>
  <c r="AW380" i="5"/>
  <c r="BC380" i="5"/>
  <c r="AI380" i="5"/>
  <c r="AN380" i="5"/>
  <c r="AS380" i="5"/>
  <c r="AY380" i="5"/>
  <c r="BD380" i="5"/>
  <c r="AJ380" i="5"/>
  <c r="AO380" i="5"/>
  <c r="AU380" i="5"/>
  <c r="AZ380" i="5"/>
  <c r="BE380" i="5"/>
  <c r="AQ380" i="5"/>
  <c r="AV380" i="5"/>
  <c r="AF380" i="5"/>
  <c r="BA380" i="5"/>
  <c r="AK380" i="5"/>
  <c r="AH376" i="5"/>
  <c r="AL376" i="5"/>
  <c r="AP376" i="5"/>
  <c r="AT376" i="5"/>
  <c r="AX376" i="5"/>
  <c r="BB376" i="5"/>
  <c r="BF376" i="5"/>
  <c r="AI376" i="5"/>
  <c r="AN376" i="5"/>
  <c r="AS376" i="5"/>
  <c r="AY376" i="5"/>
  <c r="BD376" i="5"/>
  <c r="AJ376" i="5"/>
  <c r="AO376" i="5"/>
  <c r="AU376" i="5"/>
  <c r="AZ376" i="5"/>
  <c r="BE376" i="5"/>
  <c r="AF376" i="5"/>
  <c r="AK376" i="5"/>
  <c r="AQ376" i="5"/>
  <c r="AV376" i="5"/>
  <c r="BA376" i="5"/>
  <c r="AR376" i="5"/>
  <c r="AW376" i="5"/>
  <c r="AG376" i="5"/>
  <c r="BC376" i="5"/>
  <c r="AM376" i="5"/>
  <c r="AH372" i="5"/>
  <c r="AL372" i="5"/>
  <c r="AP372" i="5"/>
  <c r="AT372" i="5"/>
  <c r="AX372" i="5"/>
  <c r="BB372" i="5"/>
  <c r="BF372" i="5"/>
  <c r="AJ372" i="5"/>
  <c r="AO372" i="5"/>
  <c r="AU372" i="5"/>
  <c r="AZ372" i="5"/>
  <c r="BE372" i="5"/>
  <c r="AF372" i="5"/>
  <c r="AK372" i="5"/>
  <c r="AQ372" i="5"/>
  <c r="AV372" i="5"/>
  <c r="BA372" i="5"/>
  <c r="AG372" i="5"/>
  <c r="AM372" i="5"/>
  <c r="AR372" i="5"/>
  <c r="AW372" i="5"/>
  <c r="BC372" i="5"/>
  <c r="AS372" i="5"/>
  <c r="AY372" i="5"/>
  <c r="AI372" i="5"/>
  <c r="BD372" i="5"/>
  <c r="AN372" i="5"/>
  <c r="AH368" i="5"/>
  <c r="AL368" i="5"/>
  <c r="AP368" i="5"/>
  <c r="AT368" i="5"/>
  <c r="AX368" i="5"/>
  <c r="BB368" i="5"/>
  <c r="BF368" i="5"/>
  <c r="AF368" i="5"/>
  <c r="AK368" i="5"/>
  <c r="AQ368" i="5"/>
  <c r="AV368" i="5"/>
  <c r="BA368" i="5"/>
  <c r="AG368" i="5"/>
  <c r="AM368" i="5"/>
  <c r="AR368" i="5"/>
  <c r="AW368" i="5"/>
  <c r="BC368" i="5"/>
  <c r="AI368" i="5"/>
  <c r="AN368" i="5"/>
  <c r="AS368" i="5"/>
  <c r="AY368" i="5"/>
  <c r="BD368" i="5"/>
  <c r="AU368" i="5"/>
  <c r="AZ368" i="5"/>
  <c r="AJ368" i="5"/>
  <c r="BE368" i="5"/>
  <c r="AO368" i="5"/>
  <c r="AH364" i="5"/>
  <c r="AL364" i="5"/>
  <c r="AP364" i="5"/>
  <c r="AT364" i="5"/>
  <c r="AX364" i="5"/>
  <c r="BB364" i="5"/>
  <c r="BF364" i="5"/>
  <c r="AG364" i="5"/>
  <c r="AM364" i="5"/>
  <c r="AR364" i="5"/>
  <c r="AW364" i="5"/>
  <c r="BC364" i="5"/>
  <c r="AI364" i="5"/>
  <c r="AN364" i="5"/>
  <c r="AS364" i="5"/>
  <c r="AY364" i="5"/>
  <c r="BD364" i="5"/>
  <c r="AJ364" i="5"/>
  <c r="AO364" i="5"/>
  <c r="AU364" i="5"/>
  <c r="AZ364" i="5"/>
  <c r="BE364" i="5"/>
  <c r="AV364" i="5"/>
  <c r="AF364" i="5"/>
  <c r="BA364" i="5"/>
  <c r="AK364" i="5"/>
  <c r="AQ364" i="5"/>
  <c r="AH360" i="5"/>
  <c r="AL360" i="5"/>
  <c r="AP360" i="5"/>
  <c r="AT360" i="5"/>
  <c r="AX360" i="5"/>
  <c r="BB360" i="5"/>
  <c r="BF360" i="5"/>
  <c r="AI360" i="5"/>
  <c r="AN360" i="5"/>
  <c r="AS360" i="5"/>
  <c r="AY360" i="5"/>
  <c r="BD360" i="5"/>
  <c r="AJ360" i="5"/>
  <c r="AO360" i="5"/>
  <c r="AU360" i="5"/>
  <c r="AZ360" i="5"/>
  <c r="BE360" i="5"/>
  <c r="AF360" i="5"/>
  <c r="AK360" i="5"/>
  <c r="AQ360" i="5"/>
  <c r="AV360" i="5"/>
  <c r="BA360" i="5"/>
  <c r="AW360" i="5"/>
  <c r="AG360" i="5"/>
  <c r="BC360" i="5"/>
  <c r="AM360" i="5"/>
  <c r="AR360" i="5"/>
  <c r="AH356" i="5"/>
  <c r="AL356" i="5"/>
  <c r="AP356" i="5"/>
  <c r="AT356" i="5"/>
  <c r="AX356" i="5"/>
  <c r="BB356" i="5"/>
  <c r="BF356" i="5"/>
  <c r="AJ356" i="5"/>
  <c r="AO356" i="5"/>
  <c r="AU356" i="5"/>
  <c r="AZ356" i="5"/>
  <c r="BE356" i="5"/>
  <c r="AF356" i="5"/>
  <c r="AK356" i="5"/>
  <c r="AQ356" i="5"/>
  <c r="AV356" i="5"/>
  <c r="BA356" i="5"/>
  <c r="AG356" i="5"/>
  <c r="AM356" i="5"/>
  <c r="AR356" i="5"/>
  <c r="AW356" i="5"/>
  <c r="BC356" i="5"/>
  <c r="AY356" i="5"/>
  <c r="AI356" i="5"/>
  <c r="BD356" i="5"/>
  <c r="AN356" i="5"/>
  <c r="AS356" i="5"/>
  <c r="AH352" i="5"/>
  <c r="AL352" i="5"/>
  <c r="AP352" i="5"/>
  <c r="AT352" i="5"/>
  <c r="AX352" i="5"/>
  <c r="BB352" i="5"/>
  <c r="BF352" i="5"/>
  <c r="AF352" i="5"/>
  <c r="AK352" i="5"/>
  <c r="AQ352" i="5"/>
  <c r="AV352" i="5"/>
  <c r="BA352" i="5"/>
  <c r="AG352" i="5"/>
  <c r="AM352" i="5"/>
  <c r="AR352" i="5"/>
  <c r="AW352" i="5"/>
  <c r="BC352" i="5"/>
  <c r="AI352" i="5"/>
  <c r="AN352" i="5"/>
  <c r="AS352" i="5"/>
  <c r="AY352" i="5"/>
  <c r="BD352" i="5"/>
  <c r="AZ352" i="5"/>
  <c r="AJ352" i="5"/>
  <c r="BE352" i="5"/>
  <c r="AO352" i="5"/>
  <c r="AU352" i="5"/>
  <c r="AH348" i="5"/>
  <c r="AL348" i="5"/>
  <c r="AP348" i="5"/>
  <c r="AT348" i="5"/>
  <c r="AX348" i="5"/>
  <c r="BB348" i="5"/>
  <c r="BF348" i="5"/>
  <c r="AG348" i="5"/>
  <c r="AM348" i="5"/>
  <c r="AR348" i="5"/>
  <c r="AW348" i="5"/>
  <c r="BC348" i="5"/>
  <c r="AI348" i="5"/>
  <c r="AN348" i="5"/>
  <c r="AS348" i="5"/>
  <c r="AY348" i="5"/>
  <c r="BD348" i="5"/>
  <c r="AJ348" i="5"/>
  <c r="AO348" i="5"/>
  <c r="AU348" i="5"/>
  <c r="AZ348" i="5"/>
  <c r="BE348" i="5"/>
  <c r="AF348" i="5"/>
  <c r="BA348" i="5"/>
  <c r="AK348" i="5"/>
  <c r="AQ348" i="5"/>
  <c r="AV348" i="5"/>
  <c r="AH344" i="5"/>
  <c r="AL344" i="5"/>
  <c r="AP344" i="5"/>
  <c r="AT344" i="5"/>
  <c r="AX344" i="5"/>
  <c r="BB344" i="5"/>
  <c r="BF344" i="5"/>
  <c r="AI344" i="5"/>
  <c r="AN344" i="5"/>
  <c r="AS344" i="5"/>
  <c r="AY344" i="5"/>
  <c r="BD344" i="5"/>
  <c r="AJ344" i="5"/>
  <c r="AO344" i="5"/>
  <c r="AU344" i="5"/>
  <c r="AZ344" i="5"/>
  <c r="BE344" i="5"/>
  <c r="AF344" i="5"/>
  <c r="AK344" i="5"/>
  <c r="AQ344" i="5"/>
  <c r="AV344" i="5"/>
  <c r="BA344" i="5"/>
  <c r="AG344" i="5"/>
  <c r="BC344" i="5"/>
  <c r="AM344" i="5"/>
  <c r="AR344" i="5"/>
  <c r="AW344" i="5"/>
  <c r="AH340" i="5"/>
  <c r="AL340" i="5"/>
  <c r="AP340" i="5"/>
  <c r="AT340" i="5"/>
  <c r="AX340" i="5"/>
  <c r="BB340" i="5"/>
  <c r="BF340" i="5"/>
  <c r="AJ340" i="5"/>
  <c r="AO340" i="5"/>
  <c r="AU340" i="5"/>
  <c r="AZ340" i="5"/>
  <c r="BE340" i="5"/>
  <c r="AF340" i="5"/>
  <c r="AK340" i="5"/>
  <c r="AQ340" i="5"/>
  <c r="AV340" i="5"/>
  <c r="BA340" i="5"/>
  <c r="AG340" i="5"/>
  <c r="AM340" i="5"/>
  <c r="AR340" i="5"/>
  <c r="AW340" i="5"/>
  <c r="BC340" i="5"/>
  <c r="AI340" i="5"/>
  <c r="BD340" i="5"/>
  <c r="AN340" i="5"/>
  <c r="AS340" i="5"/>
  <c r="AY340" i="5"/>
  <c r="AH336" i="5"/>
  <c r="AL336" i="5"/>
  <c r="AP336" i="5"/>
  <c r="AT336" i="5"/>
  <c r="AX336" i="5"/>
  <c r="BB336" i="5"/>
  <c r="BF336" i="5"/>
  <c r="AF336" i="5"/>
  <c r="AK336" i="5"/>
  <c r="AQ336" i="5"/>
  <c r="AV336" i="5"/>
  <c r="BA336" i="5"/>
  <c r="AG336" i="5"/>
  <c r="AM336" i="5"/>
  <c r="AR336" i="5"/>
  <c r="AW336" i="5"/>
  <c r="BC336" i="5"/>
  <c r="AI336" i="5"/>
  <c r="AN336" i="5"/>
  <c r="AS336" i="5"/>
  <c r="AY336" i="5"/>
  <c r="BD336" i="5"/>
  <c r="AJ336" i="5"/>
  <c r="BE336" i="5"/>
  <c r="AO336" i="5"/>
  <c r="AU336" i="5"/>
  <c r="AZ336" i="5"/>
  <c r="AH332" i="5"/>
  <c r="AL332" i="5"/>
  <c r="AP332" i="5"/>
  <c r="AT332" i="5"/>
  <c r="AX332" i="5"/>
  <c r="BB332" i="5"/>
  <c r="BF332" i="5"/>
  <c r="AG332" i="5"/>
  <c r="AM332" i="5"/>
  <c r="AR332" i="5"/>
  <c r="AW332" i="5"/>
  <c r="BC332" i="5"/>
  <c r="AI332" i="5"/>
  <c r="AN332" i="5"/>
  <c r="AS332" i="5"/>
  <c r="AY332" i="5"/>
  <c r="BD332" i="5"/>
  <c r="AJ332" i="5"/>
  <c r="AO332" i="5"/>
  <c r="AU332" i="5"/>
  <c r="AZ332" i="5"/>
  <c r="BE332" i="5"/>
  <c r="AK332" i="5"/>
  <c r="AQ332" i="5"/>
  <c r="AV332" i="5"/>
  <c r="AF332" i="5"/>
  <c r="BG332" i="5" s="1"/>
  <c r="BA332" i="5"/>
  <c r="AH328" i="5"/>
  <c r="AL328" i="5"/>
  <c r="AP328" i="5"/>
  <c r="AT328" i="5"/>
  <c r="AX328" i="5"/>
  <c r="BB328" i="5"/>
  <c r="BF328" i="5"/>
  <c r="AI328" i="5"/>
  <c r="AN328" i="5"/>
  <c r="AS328" i="5"/>
  <c r="AY328" i="5"/>
  <c r="BD328" i="5"/>
  <c r="AJ328" i="5"/>
  <c r="AO328" i="5"/>
  <c r="AU328" i="5"/>
  <c r="AZ328" i="5"/>
  <c r="BE328" i="5"/>
  <c r="AF328" i="5"/>
  <c r="AK328" i="5"/>
  <c r="AQ328" i="5"/>
  <c r="AV328" i="5"/>
  <c r="BA328" i="5"/>
  <c r="AM328" i="5"/>
  <c r="AR328" i="5"/>
  <c r="AW328" i="5"/>
  <c r="AG328" i="5"/>
  <c r="BC328" i="5"/>
  <c r="AH324" i="5"/>
  <c r="AL324" i="5"/>
  <c r="AP324" i="5"/>
  <c r="AT324" i="5"/>
  <c r="AX324" i="5"/>
  <c r="BB324" i="5"/>
  <c r="BF324" i="5"/>
  <c r="AJ324" i="5"/>
  <c r="AO324" i="5"/>
  <c r="AU324" i="5"/>
  <c r="AZ324" i="5"/>
  <c r="BE324" i="5"/>
  <c r="AF324" i="5"/>
  <c r="AK324" i="5"/>
  <c r="AQ324" i="5"/>
  <c r="AV324" i="5"/>
  <c r="BA324" i="5"/>
  <c r="AG324" i="5"/>
  <c r="AM324" i="5"/>
  <c r="AR324" i="5"/>
  <c r="AW324" i="5"/>
  <c r="BC324" i="5"/>
  <c r="AN324" i="5"/>
  <c r="AS324" i="5"/>
  <c r="AY324" i="5"/>
  <c r="BD324" i="5"/>
  <c r="AI324" i="5"/>
  <c r="AH320" i="5"/>
  <c r="AL320" i="5"/>
  <c r="AP320" i="5"/>
  <c r="AT320" i="5"/>
  <c r="AX320" i="5"/>
  <c r="BB320" i="5"/>
  <c r="BF320" i="5"/>
  <c r="AI320" i="5"/>
  <c r="AM320" i="5"/>
  <c r="AQ320" i="5"/>
  <c r="AU320" i="5"/>
  <c r="AY320" i="5"/>
  <c r="BC320" i="5"/>
  <c r="AJ320" i="5"/>
  <c r="AR320" i="5"/>
  <c r="AZ320" i="5"/>
  <c r="AK320" i="5"/>
  <c r="AS320" i="5"/>
  <c r="BA320" i="5"/>
  <c r="AF320" i="5"/>
  <c r="AN320" i="5"/>
  <c r="AV320" i="5"/>
  <c r="BD320" i="5"/>
  <c r="BE320" i="5"/>
  <c r="AG320" i="5"/>
  <c r="AO320" i="5"/>
  <c r="AW320" i="5"/>
  <c r="AH316" i="5"/>
  <c r="AL316" i="5"/>
  <c r="AP316" i="5"/>
  <c r="AT316" i="5"/>
  <c r="AX316" i="5"/>
  <c r="BB316" i="5"/>
  <c r="BF316" i="5"/>
  <c r="AI316" i="5"/>
  <c r="AM316" i="5"/>
  <c r="AQ316" i="5"/>
  <c r="AU316" i="5"/>
  <c r="AY316" i="5"/>
  <c r="BC316" i="5"/>
  <c r="AF316" i="5"/>
  <c r="AN316" i="5"/>
  <c r="AV316" i="5"/>
  <c r="BD316" i="5"/>
  <c r="AG316" i="5"/>
  <c r="AO316" i="5"/>
  <c r="AW316" i="5"/>
  <c r="BE316" i="5"/>
  <c r="AJ316" i="5"/>
  <c r="AR316" i="5"/>
  <c r="AZ316" i="5"/>
  <c r="AK316" i="5"/>
  <c r="AS316" i="5"/>
  <c r="BA316" i="5"/>
  <c r="AH312" i="5"/>
  <c r="AL312" i="5"/>
  <c r="AP312" i="5"/>
  <c r="AT312" i="5"/>
  <c r="AX312" i="5"/>
  <c r="BB312" i="5"/>
  <c r="BF312" i="5"/>
  <c r="AI312" i="5"/>
  <c r="AM312" i="5"/>
  <c r="AQ312" i="5"/>
  <c r="AU312" i="5"/>
  <c r="AY312" i="5"/>
  <c r="BC312" i="5"/>
  <c r="AJ312" i="5"/>
  <c r="AR312" i="5"/>
  <c r="AZ312" i="5"/>
  <c r="AK312" i="5"/>
  <c r="AS312" i="5"/>
  <c r="BA312" i="5"/>
  <c r="AF312" i="5"/>
  <c r="AN312" i="5"/>
  <c r="AV312" i="5"/>
  <c r="BD312" i="5"/>
  <c r="AW312" i="5"/>
  <c r="BE312" i="5"/>
  <c r="AG312" i="5"/>
  <c r="AO312" i="5"/>
  <c r="AH308" i="5"/>
  <c r="AL308" i="5"/>
  <c r="AP308" i="5"/>
  <c r="AT308" i="5"/>
  <c r="AX308" i="5"/>
  <c r="BB308" i="5"/>
  <c r="BF308" i="5"/>
  <c r="AI308" i="5"/>
  <c r="AM308" i="5"/>
  <c r="AQ308" i="5"/>
  <c r="AU308" i="5"/>
  <c r="AY308" i="5"/>
  <c r="BC308" i="5"/>
  <c r="AF308" i="5"/>
  <c r="AN308" i="5"/>
  <c r="AV308" i="5"/>
  <c r="BD308" i="5"/>
  <c r="AG308" i="5"/>
  <c r="AO308" i="5"/>
  <c r="AW308" i="5"/>
  <c r="BE308" i="5"/>
  <c r="AJ308" i="5"/>
  <c r="AR308" i="5"/>
  <c r="AZ308" i="5"/>
  <c r="AK308" i="5"/>
  <c r="AS308" i="5"/>
  <c r="BA308" i="5"/>
  <c r="AH304" i="5"/>
  <c r="AL304" i="5"/>
  <c r="AP304" i="5"/>
  <c r="AT304" i="5"/>
  <c r="AX304" i="5"/>
  <c r="BB304" i="5"/>
  <c r="BF304" i="5"/>
  <c r="AI304" i="5"/>
  <c r="AM304" i="5"/>
  <c r="AQ304" i="5"/>
  <c r="AU304" i="5"/>
  <c r="AY304" i="5"/>
  <c r="BC304" i="5"/>
  <c r="AJ304" i="5"/>
  <c r="AR304" i="5"/>
  <c r="AZ304" i="5"/>
  <c r="AK304" i="5"/>
  <c r="AS304" i="5"/>
  <c r="BA304" i="5"/>
  <c r="AF304" i="5"/>
  <c r="AN304" i="5"/>
  <c r="AV304" i="5"/>
  <c r="BD304" i="5"/>
  <c r="AO304" i="5"/>
  <c r="AW304" i="5"/>
  <c r="BE304" i="5"/>
  <c r="AG304" i="5"/>
  <c r="AH300" i="5"/>
  <c r="AL300" i="5"/>
  <c r="AP300" i="5"/>
  <c r="AT300" i="5"/>
  <c r="AX300" i="5"/>
  <c r="BB300" i="5"/>
  <c r="BF300" i="5"/>
  <c r="AI300" i="5"/>
  <c r="AM300" i="5"/>
  <c r="AQ300" i="5"/>
  <c r="AU300" i="5"/>
  <c r="AY300" i="5"/>
  <c r="BC300" i="5"/>
  <c r="AF300" i="5"/>
  <c r="AN300" i="5"/>
  <c r="AV300" i="5"/>
  <c r="BD300" i="5"/>
  <c r="AG300" i="5"/>
  <c r="AO300" i="5"/>
  <c r="AW300" i="5"/>
  <c r="BE300" i="5"/>
  <c r="AJ300" i="5"/>
  <c r="AR300" i="5"/>
  <c r="AZ300" i="5"/>
  <c r="BA300" i="5"/>
  <c r="AK300" i="5"/>
  <c r="AS300" i="5"/>
  <c r="AH296" i="5"/>
  <c r="AL296" i="5"/>
  <c r="AP296" i="5"/>
  <c r="AT296" i="5"/>
  <c r="AX296" i="5"/>
  <c r="BB296" i="5"/>
  <c r="BF296" i="5"/>
  <c r="AI296" i="5"/>
  <c r="AM296" i="5"/>
  <c r="AQ296" i="5"/>
  <c r="AU296" i="5"/>
  <c r="AY296" i="5"/>
  <c r="BC296" i="5"/>
  <c r="AJ296" i="5"/>
  <c r="AR296" i="5"/>
  <c r="AZ296" i="5"/>
  <c r="AK296" i="5"/>
  <c r="AS296" i="5"/>
  <c r="BA296" i="5"/>
  <c r="AF296" i="5"/>
  <c r="AN296" i="5"/>
  <c r="AV296" i="5"/>
  <c r="BD296" i="5"/>
  <c r="AG296" i="5"/>
  <c r="AO296" i="5"/>
  <c r="AW296" i="5"/>
  <c r="BE296" i="5"/>
  <c r="AH292" i="5"/>
  <c r="AL292" i="5"/>
  <c r="AP292" i="5"/>
  <c r="AT292" i="5"/>
  <c r="AX292" i="5"/>
  <c r="BB292" i="5"/>
  <c r="BF292" i="5"/>
  <c r="AI292" i="5"/>
  <c r="AM292" i="5"/>
  <c r="AQ292" i="5"/>
  <c r="AU292" i="5"/>
  <c r="AY292" i="5"/>
  <c r="BC292" i="5"/>
  <c r="AF292" i="5"/>
  <c r="AN292" i="5"/>
  <c r="AV292" i="5"/>
  <c r="BD292" i="5"/>
  <c r="AG292" i="5"/>
  <c r="AO292" i="5"/>
  <c r="AW292" i="5"/>
  <c r="BE292" i="5"/>
  <c r="AJ292" i="5"/>
  <c r="AR292" i="5"/>
  <c r="AZ292" i="5"/>
  <c r="AS292" i="5"/>
  <c r="BA292" i="5"/>
  <c r="AK292" i="5"/>
  <c r="AH288" i="5"/>
  <c r="AL288" i="5"/>
  <c r="AP288" i="5"/>
  <c r="AT288" i="5"/>
  <c r="AX288" i="5"/>
  <c r="BB288" i="5"/>
  <c r="BF288" i="5"/>
  <c r="AI288" i="5"/>
  <c r="AM288" i="5"/>
  <c r="AQ288" i="5"/>
  <c r="AU288" i="5"/>
  <c r="AY288" i="5"/>
  <c r="BC288" i="5"/>
  <c r="AG288" i="5"/>
  <c r="AO288" i="5"/>
  <c r="AW288" i="5"/>
  <c r="BE288" i="5"/>
  <c r="AJ288" i="5"/>
  <c r="AR288" i="5"/>
  <c r="AZ288" i="5"/>
  <c r="AK288" i="5"/>
  <c r="BA288" i="5"/>
  <c r="AN288" i="5"/>
  <c r="BD288" i="5"/>
  <c r="AS288" i="5"/>
  <c r="AF288" i="5"/>
  <c r="AV288" i="5"/>
  <c r="AG284" i="5"/>
  <c r="AK284" i="5"/>
  <c r="AO284" i="5"/>
  <c r="AS284" i="5"/>
  <c r="AW284" i="5"/>
  <c r="BA284" i="5"/>
  <c r="BE284" i="5"/>
  <c r="AH284" i="5"/>
  <c r="AL284" i="5"/>
  <c r="AP284" i="5"/>
  <c r="AT284" i="5"/>
  <c r="AX284" i="5"/>
  <c r="BB284" i="5"/>
  <c r="BF284" i="5"/>
  <c r="AI284" i="5"/>
  <c r="AM284" i="5"/>
  <c r="AQ284" i="5"/>
  <c r="AU284" i="5"/>
  <c r="AY284" i="5"/>
  <c r="BC284" i="5"/>
  <c r="AR284" i="5"/>
  <c r="AF284" i="5"/>
  <c r="AV284" i="5"/>
  <c r="AZ284" i="5"/>
  <c r="BD284" i="5"/>
  <c r="AJ284" i="5"/>
  <c r="AN284" i="5"/>
  <c r="AG280" i="5"/>
  <c r="AK280" i="5"/>
  <c r="AO280" i="5"/>
  <c r="AS280" i="5"/>
  <c r="AW280" i="5"/>
  <c r="BA280" i="5"/>
  <c r="BE280" i="5"/>
  <c r="AH280" i="5"/>
  <c r="AL280" i="5"/>
  <c r="AP280" i="5"/>
  <c r="AT280" i="5"/>
  <c r="AX280" i="5"/>
  <c r="BB280" i="5"/>
  <c r="BF280" i="5"/>
  <c r="AI280" i="5"/>
  <c r="AM280" i="5"/>
  <c r="AQ280" i="5"/>
  <c r="AU280" i="5"/>
  <c r="AY280" i="5"/>
  <c r="BC280" i="5"/>
  <c r="AN280" i="5"/>
  <c r="BD280" i="5"/>
  <c r="AR280" i="5"/>
  <c r="AF280" i="5"/>
  <c r="AJ280" i="5"/>
  <c r="AV280" i="5"/>
  <c r="AZ280" i="5"/>
  <c r="AG276" i="5"/>
  <c r="AK276" i="5"/>
  <c r="AO276" i="5"/>
  <c r="AS276" i="5"/>
  <c r="AW276" i="5"/>
  <c r="BA276" i="5"/>
  <c r="BE276" i="5"/>
  <c r="AH276" i="5"/>
  <c r="AL276" i="5"/>
  <c r="AP276" i="5"/>
  <c r="AT276" i="5"/>
  <c r="AX276" i="5"/>
  <c r="BB276" i="5"/>
  <c r="BF276" i="5"/>
  <c r="AI276" i="5"/>
  <c r="AM276" i="5"/>
  <c r="AQ276" i="5"/>
  <c r="AU276" i="5"/>
  <c r="AY276" i="5"/>
  <c r="BC276" i="5"/>
  <c r="AJ276" i="5"/>
  <c r="AZ276" i="5"/>
  <c r="AN276" i="5"/>
  <c r="BD276" i="5"/>
  <c r="AR276" i="5"/>
  <c r="AV276" i="5"/>
  <c r="AF276" i="5"/>
  <c r="AG272" i="5"/>
  <c r="AK272" i="5"/>
  <c r="AO272" i="5"/>
  <c r="AS272" i="5"/>
  <c r="AW272" i="5"/>
  <c r="BA272" i="5"/>
  <c r="BE272" i="5"/>
  <c r="AH272" i="5"/>
  <c r="AL272" i="5"/>
  <c r="AP272" i="5"/>
  <c r="AT272" i="5"/>
  <c r="AX272" i="5"/>
  <c r="BB272" i="5"/>
  <c r="BF272" i="5"/>
  <c r="AI272" i="5"/>
  <c r="AM272" i="5"/>
  <c r="AQ272" i="5"/>
  <c r="AU272" i="5"/>
  <c r="AY272" i="5"/>
  <c r="BC272" i="5"/>
  <c r="AF272" i="5"/>
  <c r="AV272" i="5"/>
  <c r="AJ272" i="5"/>
  <c r="AZ272" i="5"/>
  <c r="BD272" i="5"/>
  <c r="AN272" i="5"/>
  <c r="AR272" i="5"/>
  <c r="AG268" i="5"/>
  <c r="AK268" i="5"/>
  <c r="AO268" i="5"/>
  <c r="AS268" i="5"/>
  <c r="AW268" i="5"/>
  <c r="BA268" i="5"/>
  <c r="BE268" i="5"/>
  <c r="AH268" i="5"/>
  <c r="AL268" i="5"/>
  <c r="AP268" i="5"/>
  <c r="AT268" i="5"/>
  <c r="AX268" i="5"/>
  <c r="BB268" i="5"/>
  <c r="BF268" i="5"/>
  <c r="AI268" i="5"/>
  <c r="AM268" i="5"/>
  <c r="AQ268" i="5"/>
  <c r="AU268" i="5"/>
  <c r="AY268" i="5"/>
  <c r="BC268" i="5"/>
  <c r="AR268" i="5"/>
  <c r="AF268" i="5"/>
  <c r="AV268" i="5"/>
  <c r="AJ268" i="5"/>
  <c r="AN268" i="5"/>
  <c r="AZ268" i="5"/>
  <c r="BD268" i="5"/>
  <c r="AG264" i="5"/>
  <c r="AK264" i="5"/>
  <c r="AO264" i="5"/>
  <c r="AS264" i="5"/>
  <c r="AW264" i="5"/>
  <c r="BA264" i="5"/>
  <c r="BE264" i="5"/>
  <c r="AH264" i="5"/>
  <c r="AL264" i="5"/>
  <c r="AP264" i="5"/>
  <c r="AT264" i="5"/>
  <c r="AX264" i="5"/>
  <c r="BB264" i="5"/>
  <c r="BF264" i="5"/>
  <c r="AI264" i="5"/>
  <c r="AM264" i="5"/>
  <c r="AQ264" i="5"/>
  <c r="AU264" i="5"/>
  <c r="AY264" i="5"/>
  <c r="BC264" i="5"/>
  <c r="AN264" i="5"/>
  <c r="BD264" i="5"/>
  <c r="AR264" i="5"/>
  <c r="AV264" i="5"/>
  <c r="AZ264" i="5"/>
  <c r="AF264" i="5"/>
  <c r="AJ264" i="5"/>
  <c r="AG260" i="5"/>
  <c r="AK260" i="5"/>
  <c r="AO260" i="5"/>
  <c r="AS260" i="5"/>
  <c r="AW260" i="5"/>
  <c r="BA260" i="5"/>
  <c r="BE260" i="5"/>
  <c r="AH260" i="5"/>
  <c r="AL260" i="5"/>
  <c r="AP260" i="5"/>
  <c r="AT260" i="5"/>
  <c r="AX260" i="5"/>
  <c r="BB260" i="5"/>
  <c r="BF260" i="5"/>
  <c r="AI260" i="5"/>
  <c r="AM260" i="5"/>
  <c r="AQ260" i="5"/>
  <c r="AU260" i="5"/>
  <c r="AY260" i="5"/>
  <c r="BC260" i="5"/>
  <c r="AJ260" i="5"/>
  <c r="AZ260" i="5"/>
  <c r="AN260" i="5"/>
  <c r="BD260" i="5"/>
  <c r="AF260" i="5"/>
  <c r="AR260" i="5"/>
  <c r="AV260" i="5"/>
  <c r="AG256" i="5"/>
  <c r="AK256" i="5"/>
  <c r="AO256" i="5"/>
  <c r="AS256" i="5"/>
  <c r="AW256" i="5"/>
  <c r="BA256" i="5"/>
  <c r="BE256" i="5"/>
  <c r="AH256" i="5"/>
  <c r="AL256" i="5"/>
  <c r="AP256" i="5"/>
  <c r="AT256" i="5"/>
  <c r="AX256" i="5"/>
  <c r="BB256" i="5"/>
  <c r="BF256" i="5"/>
  <c r="AI256" i="5"/>
  <c r="AM256" i="5"/>
  <c r="AQ256" i="5"/>
  <c r="AU256" i="5"/>
  <c r="AY256" i="5"/>
  <c r="BC256" i="5"/>
  <c r="AF256" i="5"/>
  <c r="AV256" i="5"/>
  <c r="AJ256" i="5"/>
  <c r="AZ256" i="5"/>
  <c r="AN256" i="5"/>
  <c r="AR256" i="5"/>
  <c r="BD256" i="5"/>
  <c r="AG252" i="5"/>
  <c r="AK252" i="5"/>
  <c r="AO252" i="5"/>
  <c r="AS252" i="5"/>
  <c r="AW252" i="5"/>
  <c r="BA252" i="5"/>
  <c r="BE252" i="5"/>
  <c r="AH252" i="5"/>
  <c r="AL252" i="5"/>
  <c r="AP252" i="5"/>
  <c r="AT252" i="5"/>
  <c r="AX252" i="5"/>
  <c r="BB252" i="5"/>
  <c r="BF252" i="5"/>
  <c r="AI252" i="5"/>
  <c r="AM252" i="5"/>
  <c r="AQ252" i="5"/>
  <c r="AU252" i="5"/>
  <c r="AY252" i="5"/>
  <c r="BC252" i="5"/>
  <c r="AR252" i="5"/>
  <c r="AF252" i="5"/>
  <c r="AV252" i="5"/>
  <c r="AZ252" i="5"/>
  <c r="BD252" i="5"/>
  <c r="AJ252" i="5"/>
  <c r="AN252" i="5"/>
  <c r="AG248" i="5"/>
  <c r="AK248" i="5"/>
  <c r="AO248" i="5"/>
  <c r="AS248" i="5"/>
  <c r="AW248" i="5"/>
  <c r="BA248" i="5"/>
  <c r="BE248" i="5"/>
  <c r="AH248" i="5"/>
  <c r="AL248" i="5"/>
  <c r="AP248" i="5"/>
  <c r="AT248" i="5"/>
  <c r="AX248" i="5"/>
  <c r="BB248" i="5"/>
  <c r="BF248" i="5"/>
  <c r="AI248" i="5"/>
  <c r="AM248" i="5"/>
  <c r="AQ248" i="5"/>
  <c r="AU248" i="5"/>
  <c r="AY248" i="5"/>
  <c r="BC248" i="5"/>
  <c r="AN248" i="5"/>
  <c r="BD248" i="5"/>
  <c r="AR248" i="5"/>
  <c r="AF248" i="5"/>
  <c r="AJ248" i="5"/>
  <c r="AV248" i="5"/>
  <c r="AZ248" i="5"/>
  <c r="AG244" i="5"/>
  <c r="AK244" i="5"/>
  <c r="AO244" i="5"/>
  <c r="AS244" i="5"/>
  <c r="AW244" i="5"/>
  <c r="BA244" i="5"/>
  <c r="BE244" i="5"/>
  <c r="AH244" i="5"/>
  <c r="AL244" i="5"/>
  <c r="AP244" i="5"/>
  <c r="AT244" i="5"/>
  <c r="AX244" i="5"/>
  <c r="BB244" i="5"/>
  <c r="BF244" i="5"/>
  <c r="AI244" i="5"/>
  <c r="AM244" i="5"/>
  <c r="AQ244" i="5"/>
  <c r="AU244" i="5"/>
  <c r="AY244" i="5"/>
  <c r="BC244" i="5"/>
  <c r="AJ244" i="5"/>
  <c r="AZ244" i="5"/>
  <c r="AN244" i="5"/>
  <c r="BD244" i="5"/>
  <c r="AR244" i="5"/>
  <c r="AV244" i="5"/>
  <c r="AF244" i="5"/>
  <c r="AG240" i="5"/>
  <c r="AK240" i="5"/>
  <c r="AO240" i="5"/>
  <c r="AS240" i="5"/>
  <c r="AW240" i="5"/>
  <c r="BA240" i="5"/>
  <c r="BE240" i="5"/>
  <c r="AH240" i="5"/>
  <c r="AL240" i="5"/>
  <c r="AP240" i="5"/>
  <c r="AT240" i="5"/>
  <c r="AX240" i="5"/>
  <c r="BB240" i="5"/>
  <c r="BF240" i="5"/>
  <c r="AI240" i="5"/>
  <c r="AM240" i="5"/>
  <c r="AQ240" i="5"/>
  <c r="AU240" i="5"/>
  <c r="AY240" i="5"/>
  <c r="BC240" i="5"/>
  <c r="AF240" i="5"/>
  <c r="AV240" i="5"/>
  <c r="AJ240" i="5"/>
  <c r="AZ240" i="5"/>
  <c r="BD240" i="5"/>
  <c r="AN240" i="5"/>
  <c r="AR240" i="5"/>
  <c r="AG236" i="5"/>
  <c r="AK236" i="5"/>
  <c r="AO236" i="5"/>
  <c r="AS236" i="5"/>
  <c r="AW236" i="5"/>
  <c r="BA236" i="5"/>
  <c r="BE236" i="5"/>
  <c r="AH236" i="5"/>
  <c r="AL236" i="5"/>
  <c r="AP236" i="5"/>
  <c r="AT236" i="5"/>
  <c r="AX236" i="5"/>
  <c r="BB236" i="5"/>
  <c r="BF236" i="5"/>
  <c r="AI236" i="5"/>
  <c r="AM236" i="5"/>
  <c r="AQ236" i="5"/>
  <c r="AU236" i="5"/>
  <c r="AY236" i="5"/>
  <c r="BC236" i="5"/>
  <c r="AR236" i="5"/>
  <c r="AF236" i="5"/>
  <c r="AV236" i="5"/>
  <c r="AJ236" i="5"/>
  <c r="AN236" i="5"/>
  <c r="AZ236" i="5"/>
  <c r="BD236" i="5"/>
  <c r="AG232" i="5"/>
  <c r="AK232" i="5"/>
  <c r="AO232" i="5"/>
  <c r="AS232" i="5"/>
  <c r="AW232" i="5"/>
  <c r="BA232" i="5"/>
  <c r="BE232" i="5"/>
  <c r="AH232" i="5"/>
  <c r="AL232" i="5"/>
  <c r="AP232" i="5"/>
  <c r="AT232" i="5"/>
  <c r="AX232" i="5"/>
  <c r="BB232" i="5"/>
  <c r="BF232" i="5"/>
  <c r="AI232" i="5"/>
  <c r="AM232" i="5"/>
  <c r="AQ232" i="5"/>
  <c r="AU232" i="5"/>
  <c r="AY232" i="5"/>
  <c r="BC232" i="5"/>
  <c r="AN232" i="5"/>
  <c r="BD232" i="5"/>
  <c r="AR232" i="5"/>
  <c r="AV232" i="5"/>
  <c r="AZ232" i="5"/>
  <c r="AF232" i="5"/>
  <c r="AJ232" i="5"/>
  <c r="AG228" i="5"/>
  <c r="AK228" i="5"/>
  <c r="AO228" i="5"/>
  <c r="AS228" i="5"/>
  <c r="AW228" i="5"/>
  <c r="BA228" i="5"/>
  <c r="BE228" i="5"/>
  <c r="AH228" i="5"/>
  <c r="AL228" i="5"/>
  <c r="AP228" i="5"/>
  <c r="AT228" i="5"/>
  <c r="AX228" i="5"/>
  <c r="BB228" i="5"/>
  <c r="BF228" i="5"/>
  <c r="AI228" i="5"/>
  <c r="AM228" i="5"/>
  <c r="AQ228" i="5"/>
  <c r="AU228" i="5"/>
  <c r="AY228" i="5"/>
  <c r="BC228" i="5"/>
  <c r="AJ228" i="5"/>
  <c r="AZ228" i="5"/>
  <c r="AN228" i="5"/>
  <c r="BD228" i="5"/>
  <c r="AF228" i="5"/>
  <c r="AR228" i="5"/>
  <c r="AV228" i="5"/>
  <c r="AF224" i="5"/>
  <c r="AJ224" i="5"/>
  <c r="AN224" i="5"/>
  <c r="AR224" i="5"/>
  <c r="AV224" i="5"/>
  <c r="AZ224" i="5"/>
  <c r="BD224" i="5"/>
  <c r="AI224" i="5"/>
  <c r="AO224" i="5"/>
  <c r="AT224" i="5"/>
  <c r="AY224" i="5"/>
  <c r="BE224" i="5"/>
  <c r="AK224" i="5"/>
  <c r="AP224" i="5"/>
  <c r="AU224" i="5"/>
  <c r="BA224" i="5"/>
  <c r="BF224" i="5"/>
  <c r="AG224" i="5"/>
  <c r="AL224" i="5"/>
  <c r="AQ224" i="5"/>
  <c r="AW224" i="5"/>
  <c r="BB224" i="5"/>
  <c r="AX224" i="5"/>
  <c r="AH224" i="5"/>
  <c r="BC224" i="5"/>
  <c r="AM224" i="5"/>
  <c r="AS224" i="5"/>
  <c r="AF220" i="5"/>
  <c r="AJ220" i="5"/>
  <c r="AN220" i="5"/>
  <c r="AR220" i="5"/>
  <c r="AV220" i="5"/>
  <c r="AZ220" i="5"/>
  <c r="BD220" i="5"/>
  <c r="AK220" i="5"/>
  <c r="AP220" i="5"/>
  <c r="AU220" i="5"/>
  <c r="BA220" i="5"/>
  <c r="BF220" i="5"/>
  <c r="AG220" i="5"/>
  <c r="AL220" i="5"/>
  <c r="AQ220" i="5"/>
  <c r="AW220" i="5"/>
  <c r="BB220" i="5"/>
  <c r="AH220" i="5"/>
  <c r="AM220" i="5"/>
  <c r="AS220" i="5"/>
  <c r="AX220" i="5"/>
  <c r="BC220" i="5"/>
  <c r="AY220" i="5"/>
  <c r="AI220" i="5"/>
  <c r="BE220" i="5"/>
  <c r="AO220" i="5"/>
  <c r="AT220" i="5"/>
  <c r="AF216" i="5"/>
  <c r="AJ216" i="5"/>
  <c r="AN216" i="5"/>
  <c r="AR216" i="5"/>
  <c r="AV216" i="5"/>
  <c r="AZ216" i="5"/>
  <c r="BD216" i="5"/>
  <c r="AG216" i="5"/>
  <c r="AL216" i="5"/>
  <c r="AQ216" i="5"/>
  <c r="AW216" i="5"/>
  <c r="BB216" i="5"/>
  <c r="AH216" i="5"/>
  <c r="AM216" i="5"/>
  <c r="AS216" i="5"/>
  <c r="AX216" i="5"/>
  <c r="BC216" i="5"/>
  <c r="AI216" i="5"/>
  <c r="AO216" i="5"/>
  <c r="AT216" i="5"/>
  <c r="AY216" i="5"/>
  <c r="BE216" i="5"/>
  <c r="BA216" i="5"/>
  <c r="AK216" i="5"/>
  <c r="BF216" i="5"/>
  <c r="AP216" i="5"/>
  <c r="AU216" i="5"/>
  <c r="AF212" i="5"/>
  <c r="AJ212" i="5"/>
  <c r="AN212" i="5"/>
  <c r="AR212" i="5"/>
  <c r="AV212" i="5"/>
  <c r="AZ212" i="5"/>
  <c r="BD212" i="5"/>
  <c r="AH212" i="5"/>
  <c r="AM212" i="5"/>
  <c r="AS212" i="5"/>
  <c r="AX212" i="5"/>
  <c r="BC212" i="5"/>
  <c r="AI212" i="5"/>
  <c r="AO212" i="5"/>
  <c r="AT212" i="5"/>
  <c r="AY212" i="5"/>
  <c r="BE212" i="5"/>
  <c r="AK212" i="5"/>
  <c r="AP212" i="5"/>
  <c r="AU212" i="5"/>
  <c r="BA212" i="5"/>
  <c r="BF212" i="5"/>
  <c r="AG212" i="5"/>
  <c r="BB212" i="5"/>
  <c r="AL212" i="5"/>
  <c r="AQ212" i="5"/>
  <c r="AW212" i="5"/>
  <c r="AH208" i="5"/>
  <c r="AL208" i="5"/>
  <c r="AP208" i="5"/>
  <c r="AT208" i="5"/>
  <c r="AX208" i="5"/>
  <c r="BB208" i="5"/>
  <c r="BF208" i="5"/>
  <c r="AF208" i="5"/>
  <c r="AJ208" i="5"/>
  <c r="AN208" i="5"/>
  <c r="AR208" i="5"/>
  <c r="AV208" i="5"/>
  <c r="AZ208" i="5"/>
  <c r="BD208" i="5"/>
  <c r="AM208" i="5"/>
  <c r="AU208" i="5"/>
  <c r="BC208" i="5"/>
  <c r="AG208" i="5"/>
  <c r="AO208" i="5"/>
  <c r="AW208" i="5"/>
  <c r="BE208" i="5"/>
  <c r="AI208" i="5"/>
  <c r="AQ208" i="5"/>
  <c r="AY208" i="5"/>
  <c r="BA208" i="5"/>
  <c r="AK208" i="5"/>
  <c r="AS208" i="5"/>
  <c r="AH204" i="5"/>
  <c r="AL204" i="5"/>
  <c r="AP204" i="5"/>
  <c r="AT204" i="5"/>
  <c r="AX204" i="5"/>
  <c r="BB204" i="5"/>
  <c r="BF204" i="5"/>
  <c r="AF204" i="5"/>
  <c r="AJ204" i="5"/>
  <c r="AN204" i="5"/>
  <c r="AR204" i="5"/>
  <c r="AV204" i="5"/>
  <c r="AZ204" i="5"/>
  <c r="BD204" i="5"/>
  <c r="AI204" i="5"/>
  <c r="AQ204" i="5"/>
  <c r="AY204" i="5"/>
  <c r="AK204" i="5"/>
  <c r="AS204" i="5"/>
  <c r="BA204" i="5"/>
  <c r="AM204" i="5"/>
  <c r="AU204" i="5"/>
  <c r="BC204" i="5"/>
  <c r="AG204" i="5"/>
  <c r="AO204" i="5"/>
  <c r="AW204" i="5"/>
  <c r="BE204" i="5"/>
  <c r="AH200" i="5"/>
  <c r="AL200" i="5"/>
  <c r="AP200" i="5"/>
  <c r="AT200" i="5"/>
  <c r="AX200" i="5"/>
  <c r="BB200" i="5"/>
  <c r="BF200" i="5"/>
  <c r="AF200" i="5"/>
  <c r="AJ200" i="5"/>
  <c r="AN200" i="5"/>
  <c r="AR200" i="5"/>
  <c r="AV200" i="5"/>
  <c r="AZ200" i="5"/>
  <c r="BD200" i="5"/>
  <c r="AM200" i="5"/>
  <c r="AU200" i="5"/>
  <c r="BC200" i="5"/>
  <c r="AG200" i="5"/>
  <c r="AO200" i="5"/>
  <c r="AW200" i="5"/>
  <c r="BE200" i="5"/>
  <c r="AI200" i="5"/>
  <c r="AQ200" i="5"/>
  <c r="AY200" i="5"/>
  <c r="AS200" i="5"/>
  <c r="BA200" i="5"/>
  <c r="AK200" i="5"/>
  <c r="AH196" i="5"/>
  <c r="AL196" i="5"/>
  <c r="AP196" i="5"/>
  <c r="AT196" i="5"/>
  <c r="AX196" i="5"/>
  <c r="BB196" i="5"/>
  <c r="BF196" i="5"/>
  <c r="AF196" i="5"/>
  <c r="AJ196" i="5"/>
  <c r="AN196" i="5"/>
  <c r="AR196" i="5"/>
  <c r="AV196" i="5"/>
  <c r="AZ196" i="5"/>
  <c r="BD196" i="5"/>
  <c r="AI196" i="5"/>
  <c r="AQ196" i="5"/>
  <c r="AY196" i="5"/>
  <c r="AK196" i="5"/>
  <c r="AS196" i="5"/>
  <c r="BA196" i="5"/>
  <c r="AM196" i="5"/>
  <c r="AU196" i="5"/>
  <c r="BC196" i="5"/>
  <c r="BE196" i="5"/>
  <c r="AG196" i="5"/>
  <c r="AO196" i="5"/>
  <c r="AW196" i="5"/>
  <c r="AH192" i="5"/>
  <c r="AL192" i="5"/>
  <c r="AP192" i="5"/>
  <c r="AT192" i="5"/>
  <c r="AX192" i="5"/>
  <c r="BB192" i="5"/>
  <c r="BF192" i="5"/>
  <c r="AF192" i="5"/>
  <c r="AJ192" i="5"/>
  <c r="AN192" i="5"/>
  <c r="AR192" i="5"/>
  <c r="AV192" i="5"/>
  <c r="AZ192" i="5"/>
  <c r="BD192" i="5"/>
  <c r="AM192" i="5"/>
  <c r="AU192" i="5"/>
  <c r="BC192" i="5"/>
  <c r="AG192" i="5"/>
  <c r="AO192" i="5"/>
  <c r="AW192" i="5"/>
  <c r="BE192" i="5"/>
  <c r="AI192" i="5"/>
  <c r="AQ192" i="5"/>
  <c r="AY192" i="5"/>
  <c r="AK192" i="5"/>
  <c r="AS192" i="5"/>
  <c r="BA192" i="5"/>
  <c r="AH188" i="5"/>
  <c r="AL188" i="5"/>
  <c r="AP188" i="5"/>
  <c r="AT188" i="5"/>
  <c r="AX188" i="5"/>
  <c r="BB188" i="5"/>
  <c r="BF188" i="5"/>
  <c r="AF188" i="5"/>
  <c r="AJ188" i="5"/>
  <c r="AN188" i="5"/>
  <c r="AR188" i="5"/>
  <c r="AV188" i="5"/>
  <c r="AZ188" i="5"/>
  <c r="BD188" i="5"/>
  <c r="AI188" i="5"/>
  <c r="AQ188" i="5"/>
  <c r="AY188" i="5"/>
  <c r="AK188" i="5"/>
  <c r="AS188" i="5"/>
  <c r="BA188" i="5"/>
  <c r="AM188" i="5"/>
  <c r="AU188" i="5"/>
  <c r="BC188" i="5"/>
  <c r="AW188" i="5"/>
  <c r="BE188" i="5"/>
  <c r="AG188" i="5"/>
  <c r="AO188" i="5"/>
  <c r="AH184" i="5"/>
  <c r="AL184" i="5"/>
  <c r="AP184" i="5"/>
  <c r="AT184" i="5"/>
  <c r="AX184" i="5"/>
  <c r="BB184" i="5"/>
  <c r="BF184" i="5"/>
  <c r="AF184" i="5"/>
  <c r="AJ184" i="5"/>
  <c r="AN184" i="5"/>
  <c r="AR184" i="5"/>
  <c r="AV184" i="5"/>
  <c r="AZ184" i="5"/>
  <c r="BD184" i="5"/>
  <c r="AM184" i="5"/>
  <c r="AU184" i="5"/>
  <c r="BC184" i="5"/>
  <c r="AG184" i="5"/>
  <c r="AO184" i="5"/>
  <c r="AW184" i="5"/>
  <c r="BE184" i="5"/>
  <c r="AI184" i="5"/>
  <c r="AQ184" i="5"/>
  <c r="AY184" i="5"/>
  <c r="AK184" i="5"/>
  <c r="AS184" i="5"/>
  <c r="BA184" i="5"/>
  <c r="AH180" i="5"/>
  <c r="AL180" i="5"/>
  <c r="AP180" i="5"/>
  <c r="AT180" i="5"/>
  <c r="AX180" i="5"/>
  <c r="BB180" i="5"/>
  <c r="BF180" i="5"/>
  <c r="AI180" i="5"/>
  <c r="AM180" i="5"/>
  <c r="AQ180" i="5"/>
  <c r="AU180" i="5"/>
  <c r="AY180" i="5"/>
  <c r="BC180" i="5"/>
  <c r="AF180" i="5"/>
  <c r="AJ180" i="5"/>
  <c r="AN180" i="5"/>
  <c r="AR180" i="5"/>
  <c r="AV180" i="5"/>
  <c r="AZ180" i="5"/>
  <c r="BD180" i="5"/>
  <c r="AO180" i="5"/>
  <c r="BE180" i="5"/>
  <c r="AS180" i="5"/>
  <c r="AG180" i="5"/>
  <c r="AW180" i="5"/>
  <c r="BA180" i="5"/>
  <c r="AK180" i="5"/>
  <c r="AH176" i="5"/>
  <c r="AL176" i="5"/>
  <c r="AP176" i="5"/>
  <c r="AT176" i="5"/>
  <c r="AX176" i="5"/>
  <c r="BB176" i="5"/>
  <c r="BF176" i="5"/>
  <c r="AI176" i="5"/>
  <c r="AM176" i="5"/>
  <c r="AQ176" i="5"/>
  <c r="AU176" i="5"/>
  <c r="AY176" i="5"/>
  <c r="BC176" i="5"/>
  <c r="AF176" i="5"/>
  <c r="AJ176" i="5"/>
  <c r="AN176" i="5"/>
  <c r="AR176" i="5"/>
  <c r="AV176" i="5"/>
  <c r="AZ176" i="5"/>
  <c r="BD176" i="5"/>
  <c r="AK176" i="5"/>
  <c r="BA176" i="5"/>
  <c r="AO176" i="5"/>
  <c r="BE176" i="5"/>
  <c r="AS176" i="5"/>
  <c r="AG176" i="5"/>
  <c r="AW176" i="5"/>
  <c r="AH172" i="5"/>
  <c r="AL172" i="5"/>
  <c r="AP172" i="5"/>
  <c r="AT172" i="5"/>
  <c r="AX172" i="5"/>
  <c r="BB172" i="5"/>
  <c r="BF172" i="5"/>
  <c r="AI172" i="5"/>
  <c r="AM172" i="5"/>
  <c r="AQ172" i="5"/>
  <c r="AU172" i="5"/>
  <c r="AY172" i="5"/>
  <c r="BC172" i="5"/>
  <c r="AF172" i="5"/>
  <c r="AJ172" i="5"/>
  <c r="AN172" i="5"/>
  <c r="AR172" i="5"/>
  <c r="AV172" i="5"/>
  <c r="AZ172" i="5"/>
  <c r="BD172" i="5"/>
  <c r="AG172" i="5"/>
  <c r="AW172" i="5"/>
  <c r="AK172" i="5"/>
  <c r="BA172" i="5"/>
  <c r="AO172" i="5"/>
  <c r="BE172" i="5"/>
  <c r="AS172" i="5"/>
  <c r="AH168" i="5"/>
  <c r="AL168" i="5"/>
  <c r="AP168" i="5"/>
  <c r="AT168" i="5"/>
  <c r="AX168" i="5"/>
  <c r="BB168" i="5"/>
  <c r="BF168" i="5"/>
  <c r="AI168" i="5"/>
  <c r="AM168" i="5"/>
  <c r="AQ168" i="5"/>
  <c r="AU168" i="5"/>
  <c r="AY168" i="5"/>
  <c r="BC168" i="5"/>
  <c r="AF168" i="5"/>
  <c r="AJ168" i="5"/>
  <c r="AN168" i="5"/>
  <c r="AR168" i="5"/>
  <c r="AV168" i="5"/>
  <c r="AZ168" i="5"/>
  <c r="BD168" i="5"/>
  <c r="AS168" i="5"/>
  <c r="AG168" i="5"/>
  <c r="AW168" i="5"/>
  <c r="AK168" i="5"/>
  <c r="BA168" i="5"/>
  <c r="BE168" i="5"/>
  <c r="AO168" i="5"/>
  <c r="AH164" i="5"/>
  <c r="AL164" i="5"/>
  <c r="AP164" i="5"/>
  <c r="AT164" i="5"/>
  <c r="AX164" i="5"/>
  <c r="BB164" i="5"/>
  <c r="BF164" i="5"/>
  <c r="AI164" i="5"/>
  <c r="AM164" i="5"/>
  <c r="AQ164" i="5"/>
  <c r="AU164" i="5"/>
  <c r="AY164" i="5"/>
  <c r="BC164" i="5"/>
  <c r="AF164" i="5"/>
  <c r="AJ164" i="5"/>
  <c r="AN164" i="5"/>
  <c r="AR164" i="5"/>
  <c r="AV164" i="5"/>
  <c r="AZ164" i="5"/>
  <c r="BD164" i="5"/>
  <c r="AO164" i="5"/>
  <c r="BE164" i="5"/>
  <c r="AS164" i="5"/>
  <c r="AG164" i="5"/>
  <c r="AW164" i="5"/>
  <c r="AK164" i="5"/>
  <c r="BA164" i="5"/>
  <c r="AH160" i="5"/>
  <c r="AL160" i="5"/>
  <c r="AP160" i="5"/>
  <c r="AT160" i="5"/>
  <c r="AX160" i="5"/>
  <c r="BB160" i="5"/>
  <c r="BF160" i="5"/>
  <c r="AI160" i="5"/>
  <c r="AM160" i="5"/>
  <c r="AQ160" i="5"/>
  <c r="AU160" i="5"/>
  <c r="AY160" i="5"/>
  <c r="BC160" i="5"/>
  <c r="AF160" i="5"/>
  <c r="AJ160" i="5"/>
  <c r="AN160" i="5"/>
  <c r="AR160" i="5"/>
  <c r="AV160" i="5"/>
  <c r="AZ160" i="5"/>
  <c r="BD160" i="5"/>
  <c r="AK160" i="5"/>
  <c r="BA160" i="5"/>
  <c r="AO160" i="5"/>
  <c r="BE160" i="5"/>
  <c r="AS160" i="5"/>
  <c r="AG160" i="5"/>
  <c r="AW160" i="5"/>
  <c r="AG156" i="5"/>
  <c r="AK156" i="5"/>
  <c r="AO156" i="5"/>
  <c r="AS156" i="5"/>
  <c r="AW156" i="5"/>
  <c r="BA156" i="5"/>
  <c r="BE156" i="5"/>
  <c r="AI156" i="5"/>
  <c r="AN156" i="5"/>
  <c r="AT156" i="5"/>
  <c r="AY156" i="5"/>
  <c r="BD156" i="5"/>
  <c r="AJ156" i="5"/>
  <c r="AP156" i="5"/>
  <c r="AU156" i="5"/>
  <c r="AZ156" i="5"/>
  <c r="BF156" i="5"/>
  <c r="AF156" i="5"/>
  <c r="AL156" i="5"/>
  <c r="AQ156" i="5"/>
  <c r="AV156" i="5"/>
  <c r="BB156" i="5"/>
  <c r="AR156" i="5"/>
  <c r="AX156" i="5"/>
  <c r="AH156" i="5"/>
  <c r="BC156" i="5"/>
  <c r="AM156" i="5"/>
  <c r="AG152" i="5"/>
  <c r="AK152" i="5"/>
  <c r="AO152" i="5"/>
  <c r="AS152" i="5"/>
  <c r="AW152" i="5"/>
  <c r="BA152" i="5"/>
  <c r="BE152" i="5"/>
  <c r="AJ152" i="5"/>
  <c r="AP152" i="5"/>
  <c r="AU152" i="5"/>
  <c r="AZ152" i="5"/>
  <c r="BF152" i="5"/>
  <c r="AF152" i="5"/>
  <c r="AL152" i="5"/>
  <c r="AQ152" i="5"/>
  <c r="AV152" i="5"/>
  <c r="BB152" i="5"/>
  <c r="AH152" i="5"/>
  <c r="AM152" i="5"/>
  <c r="AR152" i="5"/>
  <c r="AX152" i="5"/>
  <c r="BC152" i="5"/>
  <c r="AT152" i="5"/>
  <c r="AY152" i="5"/>
  <c r="AI152" i="5"/>
  <c r="BD152" i="5"/>
  <c r="AN152" i="5"/>
  <c r="AF148" i="5"/>
  <c r="AG148" i="5"/>
  <c r="AK148" i="5"/>
  <c r="AO148" i="5"/>
  <c r="AS148" i="5"/>
  <c r="AW148" i="5"/>
  <c r="BA148" i="5"/>
  <c r="BE148" i="5"/>
  <c r="AL148" i="5"/>
  <c r="AQ148" i="5"/>
  <c r="AV148" i="5"/>
  <c r="BB148" i="5"/>
  <c r="AH148" i="5"/>
  <c r="AM148" i="5"/>
  <c r="AR148" i="5"/>
  <c r="AX148" i="5"/>
  <c r="BC148" i="5"/>
  <c r="AI148" i="5"/>
  <c r="AN148" i="5"/>
  <c r="AT148" i="5"/>
  <c r="AY148" i="5"/>
  <c r="BD148" i="5"/>
  <c r="AU148" i="5"/>
  <c r="AZ148" i="5"/>
  <c r="AJ148" i="5"/>
  <c r="BF148" i="5"/>
  <c r="AP148" i="5"/>
  <c r="AF144" i="5"/>
  <c r="AJ144" i="5"/>
  <c r="AN144" i="5"/>
  <c r="AR144" i="5"/>
  <c r="AV144" i="5"/>
  <c r="AZ144" i="5"/>
  <c r="BD144" i="5"/>
  <c r="AG144" i="5"/>
  <c r="AK144" i="5"/>
  <c r="AO144" i="5"/>
  <c r="AS144" i="5"/>
  <c r="AW144" i="5"/>
  <c r="BA144" i="5"/>
  <c r="BE144" i="5"/>
  <c r="AI144" i="5"/>
  <c r="AQ144" i="5"/>
  <c r="AY144" i="5"/>
  <c r="AL144" i="5"/>
  <c r="AT144" i="5"/>
  <c r="BB144" i="5"/>
  <c r="AM144" i="5"/>
  <c r="AU144" i="5"/>
  <c r="BC144" i="5"/>
  <c r="AH144" i="5"/>
  <c r="AP144" i="5"/>
  <c r="AX144" i="5"/>
  <c r="BF144" i="5"/>
  <c r="AF140" i="5"/>
  <c r="AJ140" i="5"/>
  <c r="AN140" i="5"/>
  <c r="AR140" i="5"/>
  <c r="AV140" i="5"/>
  <c r="AZ140" i="5"/>
  <c r="BD140" i="5"/>
  <c r="AG140" i="5"/>
  <c r="AK140" i="5"/>
  <c r="AO140" i="5"/>
  <c r="AS140" i="5"/>
  <c r="AW140" i="5"/>
  <c r="BA140" i="5"/>
  <c r="BE140" i="5"/>
  <c r="AH140" i="5"/>
  <c r="AL140" i="5"/>
  <c r="AP140" i="5"/>
  <c r="AT140" i="5"/>
  <c r="AX140" i="5"/>
  <c r="BB140" i="5"/>
  <c r="BF140" i="5"/>
  <c r="AQ140" i="5"/>
  <c r="AU140" i="5"/>
  <c r="AI140" i="5"/>
  <c r="AY140" i="5"/>
  <c r="AM140" i="5"/>
  <c r="BC140" i="5"/>
  <c r="AF136" i="5"/>
  <c r="AJ136" i="5"/>
  <c r="AN136" i="5"/>
  <c r="AR136" i="5"/>
  <c r="AV136" i="5"/>
  <c r="AZ136" i="5"/>
  <c r="BD136" i="5"/>
  <c r="AG136" i="5"/>
  <c r="AK136" i="5"/>
  <c r="AO136" i="5"/>
  <c r="AS136" i="5"/>
  <c r="AW136" i="5"/>
  <c r="BA136" i="5"/>
  <c r="BE136" i="5"/>
  <c r="AH136" i="5"/>
  <c r="AL136" i="5"/>
  <c r="AP136" i="5"/>
  <c r="AT136" i="5"/>
  <c r="AX136" i="5"/>
  <c r="BB136" i="5"/>
  <c r="BF136" i="5"/>
  <c r="AM136" i="5"/>
  <c r="BC136" i="5"/>
  <c r="AQ136" i="5"/>
  <c r="AU136" i="5"/>
  <c r="AI136" i="5"/>
  <c r="AY136" i="5"/>
  <c r="AF132" i="5"/>
  <c r="AJ132" i="5"/>
  <c r="AN132" i="5"/>
  <c r="AR132" i="5"/>
  <c r="AV132" i="5"/>
  <c r="AZ132" i="5"/>
  <c r="BD132" i="5"/>
  <c r="AG132" i="5"/>
  <c r="AK132" i="5"/>
  <c r="AO132" i="5"/>
  <c r="AS132" i="5"/>
  <c r="AW132" i="5"/>
  <c r="BA132" i="5"/>
  <c r="BE132" i="5"/>
  <c r="AH132" i="5"/>
  <c r="AL132" i="5"/>
  <c r="AP132" i="5"/>
  <c r="AT132" i="5"/>
  <c r="AX132" i="5"/>
  <c r="BB132" i="5"/>
  <c r="BF132" i="5"/>
  <c r="AI132" i="5"/>
  <c r="AY132" i="5"/>
  <c r="AM132" i="5"/>
  <c r="BC132" i="5"/>
  <c r="AQ132" i="5"/>
  <c r="AU132" i="5"/>
  <c r="AF128" i="5"/>
  <c r="AJ128" i="5"/>
  <c r="AN128" i="5"/>
  <c r="AR128" i="5"/>
  <c r="AV128" i="5"/>
  <c r="AZ128" i="5"/>
  <c r="BD128" i="5"/>
  <c r="AG128" i="5"/>
  <c r="AK128" i="5"/>
  <c r="AO128" i="5"/>
  <c r="AS128" i="5"/>
  <c r="AW128" i="5"/>
  <c r="BA128" i="5"/>
  <c r="BE128" i="5"/>
  <c r="AH128" i="5"/>
  <c r="AL128" i="5"/>
  <c r="AP128" i="5"/>
  <c r="AT128" i="5"/>
  <c r="AX128" i="5"/>
  <c r="BB128" i="5"/>
  <c r="BF128" i="5"/>
  <c r="AU128" i="5"/>
  <c r="AI128" i="5"/>
  <c r="AY128" i="5"/>
  <c r="AM128" i="5"/>
  <c r="BC128" i="5"/>
  <c r="AQ128" i="5"/>
  <c r="AF124" i="5"/>
  <c r="AJ124" i="5"/>
  <c r="AN124" i="5"/>
  <c r="AR124" i="5"/>
  <c r="AV124" i="5"/>
  <c r="AZ124" i="5"/>
  <c r="BD124" i="5"/>
  <c r="AG124" i="5"/>
  <c r="AK124" i="5"/>
  <c r="AO124" i="5"/>
  <c r="AS124" i="5"/>
  <c r="AW124" i="5"/>
  <c r="BA124" i="5"/>
  <c r="BE124" i="5"/>
  <c r="AH124" i="5"/>
  <c r="AL124" i="5"/>
  <c r="AP124" i="5"/>
  <c r="AT124" i="5"/>
  <c r="AX124" i="5"/>
  <c r="BB124" i="5"/>
  <c r="BF124" i="5"/>
  <c r="AQ124" i="5"/>
  <c r="AU124" i="5"/>
  <c r="AI124" i="5"/>
  <c r="AY124" i="5"/>
  <c r="AM124" i="5"/>
  <c r="BC124" i="5"/>
  <c r="AF120" i="5"/>
  <c r="AJ120" i="5"/>
  <c r="AN120" i="5"/>
  <c r="AR120" i="5"/>
  <c r="AV120" i="5"/>
  <c r="AZ120" i="5"/>
  <c r="BD120" i="5"/>
  <c r="AG120" i="5"/>
  <c r="AK120" i="5"/>
  <c r="AO120" i="5"/>
  <c r="AS120" i="5"/>
  <c r="AW120" i="5"/>
  <c r="BA120" i="5"/>
  <c r="BE120" i="5"/>
  <c r="AH120" i="5"/>
  <c r="AL120" i="5"/>
  <c r="AP120" i="5"/>
  <c r="AT120" i="5"/>
  <c r="AX120" i="5"/>
  <c r="BB120" i="5"/>
  <c r="BF120" i="5"/>
  <c r="AM120" i="5"/>
  <c r="BC120" i="5"/>
  <c r="AQ120" i="5"/>
  <c r="AU120" i="5"/>
  <c r="AY120" i="5"/>
  <c r="AI120" i="5"/>
  <c r="AF116" i="5"/>
  <c r="AJ116" i="5"/>
  <c r="AN116" i="5"/>
  <c r="AR116" i="5"/>
  <c r="AV116" i="5"/>
  <c r="AZ116" i="5"/>
  <c r="BD116" i="5"/>
  <c r="AG116" i="5"/>
  <c r="AK116" i="5"/>
  <c r="AO116" i="5"/>
  <c r="AS116" i="5"/>
  <c r="AW116" i="5"/>
  <c r="BA116" i="5"/>
  <c r="BE116" i="5"/>
  <c r="AH116" i="5"/>
  <c r="AL116" i="5"/>
  <c r="AP116" i="5"/>
  <c r="AT116" i="5"/>
  <c r="AX116" i="5"/>
  <c r="BB116" i="5"/>
  <c r="BF116" i="5"/>
  <c r="AI116" i="5"/>
  <c r="AY116" i="5"/>
  <c r="AM116" i="5"/>
  <c r="BC116" i="5"/>
  <c r="AQ116" i="5"/>
  <c r="AU116" i="5"/>
  <c r="AF112" i="5"/>
  <c r="AJ112" i="5"/>
  <c r="AN112" i="5"/>
  <c r="AR112" i="5"/>
  <c r="AV112" i="5"/>
  <c r="AZ112" i="5"/>
  <c r="BD112" i="5"/>
  <c r="AG112" i="5"/>
  <c r="AK112" i="5"/>
  <c r="AO112" i="5"/>
  <c r="AS112" i="5"/>
  <c r="AW112" i="5"/>
  <c r="BA112" i="5"/>
  <c r="BE112" i="5"/>
  <c r="AH112" i="5"/>
  <c r="AL112" i="5"/>
  <c r="AP112" i="5"/>
  <c r="AT112" i="5"/>
  <c r="AX112" i="5"/>
  <c r="BB112" i="5"/>
  <c r="BF112" i="5"/>
  <c r="AU112" i="5"/>
  <c r="AI112" i="5"/>
  <c r="AY112" i="5"/>
  <c r="AM112" i="5"/>
  <c r="BC112" i="5"/>
  <c r="AQ112" i="5"/>
  <c r="AF108" i="5"/>
  <c r="AJ108" i="5"/>
  <c r="AN108" i="5"/>
  <c r="AR108" i="5"/>
  <c r="AV108" i="5"/>
  <c r="AZ108" i="5"/>
  <c r="BD108" i="5"/>
  <c r="AG108" i="5"/>
  <c r="AK108" i="5"/>
  <c r="AO108" i="5"/>
  <c r="AS108" i="5"/>
  <c r="AW108" i="5"/>
  <c r="BA108" i="5"/>
  <c r="BE108" i="5"/>
  <c r="AH108" i="5"/>
  <c r="AL108" i="5"/>
  <c r="AP108" i="5"/>
  <c r="AT108" i="5"/>
  <c r="AX108" i="5"/>
  <c r="BB108" i="5"/>
  <c r="BF108" i="5"/>
  <c r="AQ108" i="5"/>
  <c r="AU108" i="5"/>
  <c r="AI108" i="5"/>
  <c r="AY108" i="5"/>
  <c r="BC108" i="5"/>
  <c r="AM108" i="5"/>
  <c r="AF104" i="5"/>
  <c r="AJ104" i="5"/>
  <c r="AN104" i="5"/>
  <c r="AR104" i="5"/>
  <c r="AV104" i="5"/>
  <c r="AZ104" i="5"/>
  <c r="BD104" i="5"/>
  <c r="AG104" i="5"/>
  <c r="AK104" i="5"/>
  <c r="AO104" i="5"/>
  <c r="AS104" i="5"/>
  <c r="AW104" i="5"/>
  <c r="BA104" i="5"/>
  <c r="BE104" i="5"/>
  <c r="AH104" i="5"/>
  <c r="AL104" i="5"/>
  <c r="AP104" i="5"/>
  <c r="AT104" i="5"/>
  <c r="AX104" i="5"/>
  <c r="BB104" i="5"/>
  <c r="BF104" i="5"/>
  <c r="AM104" i="5"/>
  <c r="BC104" i="5"/>
  <c r="AQ104" i="5"/>
  <c r="AU104" i="5"/>
  <c r="AI104" i="5"/>
  <c r="AY104" i="5"/>
  <c r="AF100" i="5"/>
  <c r="AJ100" i="5"/>
  <c r="AN100" i="5"/>
  <c r="AR100" i="5"/>
  <c r="AV100" i="5"/>
  <c r="AZ100" i="5"/>
  <c r="BD100" i="5"/>
  <c r="AG100" i="5"/>
  <c r="AK100" i="5"/>
  <c r="AO100" i="5"/>
  <c r="AS100" i="5"/>
  <c r="AW100" i="5"/>
  <c r="BA100" i="5"/>
  <c r="BE100" i="5"/>
  <c r="AH100" i="5"/>
  <c r="AL100" i="5"/>
  <c r="AP100" i="5"/>
  <c r="AT100" i="5"/>
  <c r="AX100" i="5"/>
  <c r="BB100" i="5"/>
  <c r="BF100" i="5"/>
  <c r="AI100" i="5"/>
  <c r="AY100" i="5"/>
  <c r="AM100" i="5"/>
  <c r="BC100" i="5"/>
  <c r="AQ100" i="5"/>
  <c r="AU100" i="5"/>
  <c r="AF96" i="5"/>
  <c r="AJ96" i="5"/>
  <c r="AN96" i="5"/>
  <c r="AR96" i="5"/>
  <c r="AV96" i="5"/>
  <c r="AZ96" i="5"/>
  <c r="BD96" i="5"/>
  <c r="AG96" i="5"/>
  <c r="AK96" i="5"/>
  <c r="AO96" i="5"/>
  <c r="AS96" i="5"/>
  <c r="AW96" i="5"/>
  <c r="BA96" i="5"/>
  <c r="BE96" i="5"/>
  <c r="AH96" i="5"/>
  <c r="AL96" i="5"/>
  <c r="AP96" i="5"/>
  <c r="AT96" i="5"/>
  <c r="AX96" i="5"/>
  <c r="BB96" i="5"/>
  <c r="BF96" i="5"/>
  <c r="AU96" i="5"/>
  <c r="AI96" i="5"/>
  <c r="AY96" i="5"/>
  <c r="AM96" i="5"/>
  <c r="BC96" i="5"/>
  <c r="AQ96" i="5"/>
  <c r="AF92" i="5"/>
  <c r="AJ92" i="5"/>
  <c r="AN92" i="5"/>
  <c r="AR92" i="5"/>
  <c r="AV92" i="5"/>
  <c r="AZ92" i="5"/>
  <c r="BD92" i="5"/>
  <c r="AG92" i="5"/>
  <c r="AK92" i="5"/>
  <c r="AO92" i="5"/>
  <c r="AS92" i="5"/>
  <c r="AW92" i="5"/>
  <c r="BA92" i="5"/>
  <c r="BE92" i="5"/>
  <c r="AH92" i="5"/>
  <c r="AL92" i="5"/>
  <c r="AP92" i="5"/>
  <c r="AT92" i="5"/>
  <c r="AX92" i="5"/>
  <c r="BB92" i="5"/>
  <c r="BF92" i="5"/>
  <c r="AQ92" i="5"/>
  <c r="AU92" i="5"/>
  <c r="AI92" i="5"/>
  <c r="AY92" i="5"/>
  <c r="AM92" i="5"/>
  <c r="BC92" i="5"/>
  <c r="AF88" i="5"/>
  <c r="AJ88" i="5"/>
  <c r="AN88" i="5"/>
  <c r="AR88" i="5"/>
  <c r="AV88" i="5"/>
  <c r="AZ88" i="5"/>
  <c r="BD88" i="5"/>
  <c r="AG88" i="5"/>
  <c r="AK88" i="5"/>
  <c r="AO88" i="5"/>
  <c r="AS88" i="5"/>
  <c r="AW88" i="5"/>
  <c r="BA88" i="5"/>
  <c r="BE88" i="5"/>
  <c r="AH88" i="5"/>
  <c r="AL88" i="5"/>
  <c r="AP88" i="5"/>
  <c r="AT88" i="5"/>
  <c r="AX88" i="5"/>
  <c r="BB88" i="5"/>
  <c r="BF88" i="5"/>
  <c r="AM88" i="5"/>
  <c r="BC88" i="5"/>
  <c r="AQ88" i="5"/>
  <c r="AU88" i="5"/>
  <c r="AI88" i="5"/>
  <c r="AY88" i="5"/>
  <c r="AF84" i="5"/>
  <c r="AJ84" i="5"/>
  <c r="AN84" i="5"/>
  <c r="AR84" i="5"/>
  <c r="AV84" i="5"/>
  <c r="AZ84" i="5"/>
  <c r="BD84" i="5"/>
  <c r="AG84" i="5"/>
  <c r="AK84" i="5"/>
  <c r="AO84" i="5"/>
  <c r="AS84" i="5"/>
  <c r="AW84" i="5"/>
  <c r="BA84" i="5"/>
  <c r="BE84" i="5"/>
  <c r="AH84" i="5"/>
  <c r="AL84" i="5"/>
  <c r="AP84" i="5"/>
  <c r="AT84" i="5"/>
  <c r="AX84" i="5"/>
  <c r="BB84" i="5"/>
  <c r="BF84" i="5"/>
  <c r="AI84" i="5"/>
  <c r="AY84" i="5"/>
  <c r="AM84" i="5"/>
  <c r="BC84" i="5"/>
  <c r="AQ84" i="5"/>
  <c r="AU84" i="5"/>
  <c r="AF80" i="5"/>
  <c r="AJ80" i="5"/>
  <c r="AN80" i="5"/>
  <c r="AR80" i="5"/>
  <c r="AV80" i="5"/>
  <c r="AZ80" i="5"/>
  <c r="BD80" i="5"/>
  <c r="AG80" i="5"/>
  <c r="AK80" i="5"/>
  <c r="AO80" i="5"/>
  <c r="AS80" i="5"/>
  <c r="AW80" i="5"/>
  <c r="BA80" i="5"/>
  <c r="BE80" i="5"/>
  <c r="AH80" i="5"/>
  <c r="AL80" i="5"/>
  <c r="AP80" i="5"/>
  <c r="AT80" i="5"/>
  <c r="AX80" i="5"/>
  <c r="BB80" i="5"/>
  <c r="BF80" i="5"/>
  <c r="AU80" i="5"/>
  <c r="AI80" i="5"/>
  <c r="AY80" i="5"/>
  <c r="AM80" i="5"/>
  <c r="BC80" i="5"/>
  <c r="AQ80" i="5"/>
  <c r="AH76" i="5"/>
  <c r="AL76" i="5"/>
  <c r="AP76" i="5"/>
  <c r="AT76" i="5"/>
  <c r="AX76" i="5"/>
  <c r="BB76" i="5"/>
  <c r="BF76" i="5"/>
  <c r="AF76" i="5"/>
  <c r="AJ76" i="5"/>
  <c r="AN76" i="5"/>
  <c r="AR76" i="5"/>
  <c r="AV76" i="5"/>
  <c r="AZ76" i="5"/>
  <c r="BD76" i="5"/>
  <c r="AI76" i="5"/>
  <c r="AQ76" i="5"/>
  <c r="AY76" i="5"/>
  <c r="AK76" i="5"/>
  <c r="AS76" i="5"/>
  <c r="BA76" i="5"/>
  <c r="AM76" i="5"/>
  <c r="AU76" i="5"/>
  <c r="BC76" i="5"/>
  <c r="AW76" i="5"/>
  <c r="BE76" i="5"/>
  <c r="AG76" i="5"/>
  <c r="AO76" i="5"/>
  <c r="AH72" i="5"/>
  <c r="AL72" i="5"/>
  <c r="AP72" i="5"/>
  <c r="AT72" i="5"/>
  <c r="AX72" i="5"/>
  <c r="BB72" i="5"/>
  <c r="BF72" i="5"/>
  <c r="AF72" i="5"/>
  <c r="AJ72" i="5"/>
  <c r="AN72" i="5"/>
  <c r="AR72" i="5"/>
  <c r="AV72" i="5"/>
  <c r="AZ72" i="5"/>
  <c r="BD72" i="5"/>
  <c r="AM72" i="5"/>
  <c r="AU72" i="5"/>
  <c r="BC72" i="5"/>
  <c r="AG72" i="5"/>
  <c r="AO72" i="5"/>
  <c r="AW72" i="5"/>
  <c r="BE72" i="5"/>
  <c r="AI72" i="5"/>
  <c r="AQ72" i="5"/>
  <c r="AY72" i="5"/>
  <c r="AK72" i="5"/>
  <c r="AS72" i="5"/>
  <c r="BA72" i="5"/>
  <c r="AH68" i="5"/>
  <c r="AL68" i="5"/>
  <c r="AP68" i="5"/>
  <c r="AT68" i="5"/>
  <c r="AX68" i="5"/>
  <c r="BB68" i="5"/>
  <c r="BF68" i="5"/>
  <c r="AF68" i="5"/>
  <c r="AJ68" i="5"/>
  <c r="AN68" i="5"/>
  <c r="AR68" i="5"/>
  <c r="AV68" i="5"/>
  <c r="AZ68" i="5"/>
  <c r="BD68" i="5"/>
  <c r="AI68" i="5"/>
  <c r="AQ68" i="5"/>
  <c r="AY68" i="5"/>
  <c r="AK68" i="5"/>
  <c r="AS68" i="5"/>
  <c r="BA68" i="5"/>
  <c r="AM68" i="5"/>
  <c r="AU68" i="5"/>
  <c r="BC68" i="5"/>
  <c r="AO68" i="5"/>
  <c r="AW68" i="5"/>
  <c r="BE68" i="5"/>
  <c r="AG68" i="5"/>
  <c r="AH64" i="5"/>
  <c r="AL64" i="5"/>
  <c r="AP64" i="5"/>
  <c r="AT64" i="5"/>
  <c r="AX64" i="5"/>
  <c r="BB64" i="5"/>
  <c r="BF64" i="5"/>
  <c r="AF64" i="5"/>
  <c r="AJ64" i="5"/>
  <c r="AN64" i="5"/>
  <c r="AR64" i="5"/>
  <c r="AV64" i="5"/>
  <c r="AZ64" i="5"/>
  <c r="BD64" i="5"/>
  <c r="AM64" i="5"/>
  <c r="AU64" i="5"/>
  <c r="BC64" i="5"/>
  <c r="AG64" i="5"/>
  <c r="AO64" i="5"/>
  <c r="AW64" i="5"/>
  <c r="BE64" i="5"/>
  <c r="AI64" i="5"/>
  <c r="AQ64" i="5"/>
  <c r="AY64" i="5"/>
  <c r="BA64" i="5"/>
  <c r="AK64" i="5"/>
  <c r="AS64" i="5"/>
  <c r="AH60" i="5"/>
  <c r="AL60" i="5"/>
  <c r="AP60" i="5"/>
  <c r="AT60" i="5"/>
  <c r="AX60" i="5"/>
  <c r="BB60" i="5"/>
  <c r="BF60" i="5"/>
  <c r="AF60" i="5"/>
  <c r="AJ60" i="5"/>
  <c r="AN60" i="5"/>
  <c r="AR60" i="5"/>
  <c r="AV60" i="5"/>
  <c r="AZ60" i="5"/>
  <c r="BD60" i="5"/>
  <c r="AI60" i="5"/>
  <c r="AQ60" i="5"/>
  <c r="AY60" i="5"/>
  <c r="AK60" i="5"/>
  <c r="AS60" i="5"/>
  <c r="BA60" i="5"/>
  <c r="AM60" i="5"/>
  <c r="AU60" i="5"/>
  <c r="BC60" i="5"/>
  <c r="AG60" i="5"/>
  <c r="AO60" i="5"/>
  <c r="AW60" i="5"/>
  <c r="BE60" i="5"/>
  <c r="AH56" i="5"/>
  <c r="AL56" i="5"/>
  <c r="AP56" i="5"/>
  <c r="AT56" i="5"/>
  <c r="AX56" i="5"/>
  <c r="BB56" i="5"/>
  <c r="AF56" i="5"/>
  <c r="AK56" i="5"/>
  <c r="AQ56" i="5"/>
  <c r="AV56" i="5"/>
  <c r="BA56" i="5"/>
  <c r="BF56" i="5"/>
  <c r="AI56" i="5"/>
  <c r="AN56" i="5"/>
  <c r="AS56" i="5"/>
  <c r="AY56" i="5"/>
  <c r="BD56" i="5"/>
  <c r="AG56" i="5"/>
  <c r="AR56" i="5"/>
  <c r="BC56" i="5"/>
  <c r="AJ56" i="5"/>
  <c r="AU56" i="5"/>
  <c r="BE56" i="5"/>
  <c r="AM56" i="5"/>
  <c r="AW56" i="5"/>
  <c r="AO56" i="5"/>
  <c r="AZ56" i="5"/>
  <c r="AH52" i="5"/>
  <c r="AL52" i="5"/>
  <c r="AP52" i="5"/>
  <c r="AT52" i="5"/>
  <c r="AX52" i="5"/>
  <c r="BB52" i="5"/>
  <c r="BF52" i="5"/>
  <c r="AG52" i="5"/>
  <c r="AM52" i="5"/>
  <c r="AR52" i="5"/>
  <c r="AW52" i="5"/>
  <c r="BC52" i="5"/>
  <c r="AJ52" i="5"/>
  <c r="AO52" i="5"/>
  <c r="AU52" i="5"/>
  <c r="AZ52" i="5"/>
  <c r="BE52" i="5"/>
  <c r="AI52" i="5"/>
  <c r="AS52" i="5"/>
  <c r="BD52" i="5"/>
  <c r="AK52" i="5"/>
  <c r="AV52" i="5"/>
  <c r="AN52" i="5"/>
  <c r="AY52" i="5"/>
  <c r="AF52" i="5"/>
  <c r="AQ52" i="5"/>
  <c r="BA52" i="5"/>
  <c r="AH48" i="5"/>
  <c r="AL48" i="5"/>
  <c r="AP48" i="5"/>
  <c r="AT48" i="5"/>
  <c r="AX48" i="5"/>
  <c r="BB48" i="5"/>
  <c r="BF48" i="5"/>
  <c r="AI48" i="5"/>
  <c r="AN48" i="5"/>
  <c r="AS48" i="5"/>
  <c r="AY48" i="5"/>
  <c r="BD48" i="5"/>
  <c r="AF48" i="5"/>
  <c r="AK48" i="5"/>
  <c r="AQ48" i="5"/>
  <c r="AV48" i="5"/>
  <c r="BA48" i="5"/>
  <c r="AJ48" i="5"/>
  <c r="AU48" i="5"/>
  <c r="BE48" i="5"/>
  <c r="AM48" i="5"/>
  <c r="AW48" i="5"/>
  <c r="AO48" i="5"/>
  <c r="AZ48" i="5"/>
  <c r="AR48" i="5"/>
  <c r="BC48" i="5"/>
  <c r="AG48" i="5"/>
  <c r="AH44" i="5"/>
  <c r="AL44" i="5"/>
  <c r="AP44" i="5"/>
  <c r="AT44" i="5"/>
  <c r="AX44" i="5"/>
  <c r="BB44" i="5"/>
  <c r="BF44" i="5"/>
  <c r="AJ44" i="5"/>
  <c r="AO44" i="5"/>
  <c r="AU44" i="5"/>
  <c r="AZ44" i="5"/>
  <c r="BE44" i="5"/>
  <c r="AG44" i="5"/>
  <c r="AM44" i="5"/>
  <c r="AR44" i="5"/>
  <c r="AW44" i="5"/>
  <c r="BC44" i="5"/>
  <c r="AK44" i="5"/>
  <c r="AV44" i="5"/>
  <c r="AN44" i="5"/>
  <c r="AY44" i="5"/>
  <c r="AF44" i="5"/>
  <c r="AQ44" i="5"/>
  <c r="BA44" i="5"/>
  <c r="AI44" i="5"/>
  <c r="AS44" i="5"/>
  <c r="BD44" i="5"/>
  <c r="AH40" i="5"/>
  <c r="AL40" i="5"/>
  <c r="AP40" i="5"/>
  <c r="AT40" i="5"/>
  <c r="AX40" i="5"/>
  <c r="BB40" i="5"/>
  <c r="BF40" i="5"/>
  <c r="AF40" i="5"/>
  <c r="AK40" i="5"/>
  <c r="AQ40" i="5"/>
  <c r="AV40" i="5"/>
  <c r="BA40" i="5"/>
  <c r="AI40" i="5"/>
  <c r="AN40" i="5"/>
  <c r="AS40" i="5"/>
  <c r="AY40" i="5"/>
  <c r="BD40" i="5"/>
  <c r="AM40" i="5"/>
  <c r="AW40" i="5"/>
  <c r="AO40" i="5"/>
  <c r="AZ40" i="5"/>
  <c r="AG40" i="5"/>
  <c r="AR40" i="5"/>
  <c r="BC40" i="5"/>
  <c r="AU40" i="5"/>
  <c r="BE40" i="5"/>
  <c r="AJ40" i="5"/>
  <c r="AF36" i="5"/>
  <c r="AJ36" i="5"/>
  <c r="AN36" i="5"/>
  <c r="AR36" i="5"/>
  <c r="AV36" i="5"/>
  <c r="AZ36" i="5"/>
  <c r="BD36" i="5"/>
  <c r="AG36" i="5"/>
  <c r="AL36" i="5"/>
  <c r="AQ36" i="5"/>
  <c r="AW36" i="5"/>
  <c r="BB36" i="5"/>
  <c r="AH36" i="5"/>
  <c r="AO36" i="5"/>
  <c r="AU36" i="5"/>
  <c r="BC36" i="5"/>
  <c r="AI36" i="5"/>
  <c r="AP36" i="5"/>
  <c r="AX36" i="5"/>
  <c r="BE36" i="5"/>
  <c r="AK36" i="5"/>
  <c r="AS36" i="5"/>
  <c r="AY36" i="5"/>
  <c r="BF36" i="5"/>
  <c r="AT36" i="5"/>
  <c r="BA36" i="5"/>
  <c r="AM36" i="5"/>
  <c r="AF32" i="5"/>
  <c r="AJ32" i="5"/>
  <c r="AN32" i="5"/>
  <c r="AR32" i="5"/>
  <c r="AV32" i="5"/>
  <c r="AZ32" i="5"/>
  <c r="BD32" i="5"/>
  <c r="AH32" i="5"/>
  <c r="AM32" i="5"/>
  <c r="AS32" i="5"/>
  <c r="AX32" i="5"/>
  <c r="BC32" i="5"/>
  <c r="AI32" i="5"/>
  <c r="AP32" i="5"/>
  <c r="AW32" i="5"/>
  <c r="BE32" i="5"/>
  <c r="AK32" i="5"/>
  <c r="AQ32" i="5"/>
  <c r="AY32" i="5"/>
  <c r="BF32" i="5"/>
  <c r="AL32" i="5"/>
  <c r="AT32" i="5"/>
  <c r="BA32" i="5"/>
  <c r="AO32" i="5"/>
  <c r="AU32" i="5"/>
  <c r="BB32" i="5"/>
  <c r="AG32" i="5"/>
  <c r="AF28" i="5"/>
  <c r="AJ28" i="5"/>
  <c r="AN28" i="5"/>
  <c r="AR28" i="5"/>
  <c r="AV28" i="5"/>
  <c r="AZ28" i="5"/>
  <c r="BD28" i="5"/>
  <c r="AI28" i="5"/>
  <c r="AO28" i="5"/>
  <c r="AT28" i="5"/>
  <c r="AY28" i="5"/>
  <c r="BE28" i="5"/>
  <c r="AK28" i="5"/>
  <c r="AP28" i="5"/>
  <c r="AU28" i="5"/>
  <c r="BA28" i="5"/>
  <c r="BF28" i="5"/>
  <c r="AH28" i="5"/>
  <c r="AS28" i="5"/>
  <c r="BC28" i="5"/>
  <c r="AL28" i="5"/>
  <c r="AW28" i="5"/>
  <c r="AM28" i="5"/>
  <c r="AX28" i="5"/>
  <c r="AQ28" i="5"/>
  <c r="BB28" i="5"/>
  <c r="AG28" i="5"/>
  <c r="AF24" i="5"/>
  <c r="AJ24" i="5"/>
  <c r="AN24" i="5"/>
  <c r="AR24" i="5"/>
  <c r="AV24" i="5"/>
  <c r="AZ24" i="5"/>
  <c r="BD24" i="5"/>
  <c r="AK24" i="5"/>
  <c r="AP24" i="5"/>
  <c r="AU24" i="5"/>
  <c r="BA24" i="5"/>
  <c r="BF24" i="5"/>
  <c r="AG24" i="5"/>
  <c r="AL24" i="5"/>
  <c r="AQ24" i="5"/>
  <c r="AW24" i="5"/>
  <c r="BB24" i="5"/>
  <c r="AI24" i="5"/>
  <c r="AT24" i="5"/>
  <c r="BE24" i="5"/>
  <c r="AM24" i="5"/>
  <c r="AX24" i="5"/>
  <c r="AO24" i="5"/>
  <c r="AY24" i="5"/>
  <c r="AH24" i="5"/>
  <c r="AS24" i="5"/>
  <c r="BC24" i="5"/>
  <c r="AF20" i="5"/>
  <c r="AJ20" i="5"/>
  <c r="AN20" i="5"/>
  <c r="AR20" i="5"/>
  <c r="AV20" i="5"/>
  <c r="AZ20" i="5"/>
  <c r="BD20" i="5"/>
  <c r="AG20" i="5"/>
  <c r="AL20" i="5"/>
  <c r="AQ20" i="5"/>
  <c r="AW20" i="5"/>
  <c r="BB20" i="5"/>
  <c r="AH20" i="5"/>
  <c r="AM20" i="5"/>
  <c r="AS20" i="5"/>
  <c r="AX20" i="5"/>
  <c r="BC20" i="5"/>
  <c r="AK20" i="5"/>
  <c r="AU20" i="5"/>
  <c r="BF20" i="5"/>
  <c r="AO20" i="5"/>
  <c r="AY20" i="5"/>
  <c r="AP20" i="5"/>
  <c r="BA20" i="5"/>
  <c r="AT20" i="5"/>
  <c r="BE20" i="5"/>
  <c r="AI20" i="5"/>
  <c r="AG16" i="5"/>
  <c r="AK16" i="5"/>
  <c r="AO16" i="5"/>
  <c r="AS16" i="5"/>
  <c r="AW16" i="5"/>
  <c r="BA16" i="5"/>
  <c r="BE16" i="5"/>
  <c r="AF16" i="5"/>
  <c r="AL16" i="5"/>
  <c r="AQ16" i="5"/>
  <c r="AV16" i="5"/>
  <c r="BB16" i="5"/>
  <c r="AM16" i="5"/>
  <c r="AT16" i="5"/>
  <c r="AZ16" i="5"/>
  <c r="AH16" i="5"/>
  <c r="AN16" i="5"/>
  <c r="AU16" i="5"/>
  <c r="BC16" i="5"/>
  <c r="AR16" i="5"/>
  <c r="BF16" i="5"/>
  <c r="AI16" i="5"/>
  <c r="AX16" i="5"/>
  <c r="AJ16" i="5"/>
  <c r="AY16" i="5"/>
  <c r="AP16" i="5"/>
  <c r="BD16" i="5"/>
  <c r="AG12" i="5"/>
  <c r="AK12" i="5"/>
  <c r="AO12" i="5"/>
  <c r="AS12" i="5"/>
  <c r="AW12" i="5"/>
  <c r="BA12" i="5"/>
  <c r="BE12" i="5"/>
  <c r="AF12" i="5"/>
  <c r="AL12" i="5"/>
  <c r="AQ12" i="5"/>
  <c r="AV12" i="5"/>
  <c r="BB12" i="5"/>
  <c r="AH12" i="5"/>
  <c r="AM12" i="5"/>
  <c r="AR12" i="5"/>
  <c r="AX12" i="5"/>
  <c r="BC12" i="5"/>
  <c r="AP12" i="5"/>
  <c r="AZ12" i="5"/>
  <c r="AI12" i="5"/>
  <c r="AT12" i="5"/>
  <c r="BD12" i="5"/>
  <c r="AN12" i="5"/>
  <c r="AU12" i="5"/>
  <c r="AY12" i="5"/>
  <c r="BF12" i="5"/>
  <c r="AJ12" i="5"/>
  <c r="AG8" i="5"/>
  <c r="AK8" i="5"/>
  <c r="AO8" i="5"/>
  <c r="AS8" i="5"/>
  <c r="AW8" i="5"/>
  <c r="BA8" i="5"/>
  <c r="BE8" i="5"/>
  <c r="AH8" i="5"/>
  <c r="AM8" i="5"/>
  <c r="AR8" i="5"/>
  <c r="AX8" i="5"/>
  <c r="BC8" i="5"/>
  <c r="AI8" i="5"/>
  <c r="AN8" i="5"/>
  <c r="AT8" i="5"/>
  <c r="AY8" i="5"/>
  <c r="BD8" i="5"/>
  <c r="AF8" i="5"/>
  <c r="AQ8" i="5"/>
  <c r="BB8" i="5"/>
  <c r="AJ8" i="5"/>
  <c r="AU8" i="5"/>
  <c r="BF8" i="5"/>
  <c r="AP8" i="5"/>
  <c r="AV8" i="5"/>
  <c r="AZ8" i="5"/>
  <c r="AL8" i="5"/>
  <c r="AG4" i="5"/>
  <c r="AK4" i="5"/>
  <c r="AO4" i="5"/>
  <c r="AS4" i="5"/>
  <c r="AW4" i="5"/>
  <c r="BA4" i="5"/>
  <c r="BE4" i="5"/>
  <c r="AI4" i="5"/>
  <c r="AN4" i="5"/>
  <c r="AT4" i="5"/>
  <c r="AY4" i="5"/>
  <c r="BD4" i="5"/>
  <c r="AJ4" i="5"/>
  <c r="AP4" i="5"/>
  <c r="AU4" i="5"/>
  <c r="AZ4" i="5"/>
  <c r="BF4" i="5"/>
  <c r="AH4" i="5"/>
  <c r="AR4" i="5"/>
  <c r="BC4" i="5"/>
  <c r="AL4" i="5"/>
  <c r="AV4" i="5"/>
  <c r="AQ4" i="5"/>
  <c r="AX4" i="5"/>
  <c r="AF4" i="5"/>
  <c r="BB4" i="5"/>
  <c r="AM4" i="5"/>
  <c r="AG2" i="5"/>
  <c r="AK2" i="5"/>
  <c r="AO2" i="5"/>
  <c r="AS2" i="5"/>
  <c r="AW2" i="5"/>
  <c r="BA2" i="5"/>
  <c r="BE2" i="5"/>
  <c r="BD848" i="5"/>
  <c r="AZ848" i="5"/>
  <c r="AV848" i="5"/>
  <c r="AR848" i="5"/>
  <c r="AN848" i="5"/>
  <c r="AJ848" i="5"/>
  <c r="AF848" i="5"/>
  <c r="BC847" i="5"/>
  <c r="AY847" i="5"/>
  <c r="AU847" i="5"/>
  <c r="AQ847" i="5"/>
  <c r="AM847" i="5"/>
  <c r="AI847" i="5"/>
  <c r="BF846" i="5"/>
  <c r="BB846" i="5"/>
  <c r="AX846" i="5"/>
  <c r="AT846" i="5"/>
  <c r="AP846" i="5"/>
  <c r="AL846" i="5"/>
  <c r="AH846" i="5"/>
  <c r="BE845" i="5"/>
  <c r="BA845" i="5"/>
  <c r="AW845" i="5"/>
  <c r="AS845" i="5"/>
  <c r="AO845" i="5"/>
  <c r="AK845" i="5"/>
  <c r="AG845" i="5"/>
  <c r="BD844" i="5"/>
  <c r="AZ844" i="5"/>
  <c r="AV844" i="5"/>
  <c r="AR844" i="5"/>
  <c r="AN844" i="5"/>
  <c r="AJ844" i="5"/>
  <c r="AF844" i="5"/>
  <c r="BC843" i="5"/>
  <c r="AY843" i="5"/>
  <c r="AU843" i="5"/>
  <c r="AQ843" i="5"/>
  <c r="AM843" i="5"/>
  <c r="AI843" i="5"/>
  <c r="BF842" i="5"/>
  <c r="BB842" i="5"/>
  <c r="AX842" i="5"/>
  <c r="AT842" i="5"/>
  <c r="AP842" i="5"/>
  <c r="AL842" i="5"/>
  <c r="AH842" i="5"/>
  <c r="BE841" i="5"/>
  <c r="BA841" i="5"/>
  <c r="AW841" i="5"/>
  <c r="AS841" i="5"/>
  <c r="AO841" i="5"/>
  <c r="AK841" i="5"/>
  <c r="AG841" i="5"/>
  <c r="BD840" i="5"/>
  <c r="AZ840" i="5"/>
  <c r="AV840" i="5"/>
  <c r="AR840" i="5"/>
  <c r="AN840" i="5"/>
  <c r="AJ840" i="5"/>
  <c r="AF840" i="5"/>
  <c r="BC839" i="5"/>
  <c r="AY839" i="5"/>
  <c r="AU839" i="5"/>
  <c r="AQ839" i="5"/>
  <c r="AM839" i="5"/>
  <c r="AI839" i="5"/>
  <c r="BF838" i="5"/>
  <c r="BB838" i="5"/>
  <c r="AX838" i="5"/>
  <c r="AT838" i="5"/>
  <c r="AP838" i="5"/>
  <c r="AL838" i="5"/>
  <c r="AH838" i="5"/>
  <c r="BE837" i="5"/>
  <c r="BA837" i="5"/>
  <c r="AW837" i="5"/>
  <c r="AS837" i="5"/>
  <c r="AO837" i="5"/>
  <c r="AK837" i="5"/>
  <c r="AG837" i="5"/>
  <c r="BD836" i="5"/>
  <c r="AZ836" i="5"/>
  <c r="AV836" i="5"/>
  <c r="AR836" i="5"/>
  <c r="AN836" i="5"/>
  <c r="AJ836" i="5"/>
  <c r="AF836" i="5"/>
  <c r="BC835" i="5"/>
  <c r="AY835" i="5"/>
  <c r="AU835" i="5"/>
  <c r="AQ835" i="5"/>
  <c r="AM835" i="5"/>
  <c r="AI835" i="5"/>
  <c r="BF834" i="5"/>
  <c r="BB834" i="5"/>
  <c r="AX834" i="5"/>
  <c r="AT834" i="5"/>
  <c r="AP834" i="5"/>
  <c r="AL834" i="5"/>
  <c r="AH834" i="5"/>
  <c r="BE833" i="5"/>
  <c r="BA833" i="5"/>
  <c r="AW833" i="5"/>
  <c r="AS833" i="5"/>
  <c r="AO833" i="5"/>
  <c r="AK833" i="5"/>
  <c r="AG833" i="5"/>
  <c r="BD832" i="5"/>
  <c r="AZ832" i="5"/>
  <c r="AV832" i="5"/>
  <c r="AR832" i="5"/>
  <c r="AN832" i="5"/>
  <c r="AJ832" i="5"/>
  <c r="AF832" i="5"/>
  <c r="BC831" i="5"/>
  <c r="AY831" i="5"/>
  <c r="AU831" i="5"/>
  <c r="AQ831" i="5"/>
  <c r="AM831" i="5"/>
  <c r="AI831" i="5"/>
  <c r="BF830" i="5"/>
  <c r="BB830" i="5"/>
  <c r="AX830" i="5"/>
  <c r="AT830" i="5"/>
  <c r="AP830" i="5"/>
  <c r="AL830" i="5"/>
  <c r="AH830" i="5"/>
  <c r="BE829" i="5"/>
  <c r="BA829" i="5"/>
  <c r="AW829" i="5"/>
  <c r="AS829" i="5"/>
  <c r="AO829" i="5"/>
  <c r="AK829" i="5"/>
  <c r="AG829" i="5"/>
  <c r="BD828" i="5"/>
  <c r="AZ828" i="5"/>
  <c r="AV828" i="5"/>
  <c r="AR828" i="5"/>
  <c r="AN828" i="5"/>
  <c r="AJ828" i="5"/>
  <c r="AF828" i="5"/>
  <c r="BC827" i="5"/>
  <c r="AY827" i="5"/>
  <c r="AU827" i="5"/>
  <c r="AQ827" i="5"/>
  <c r="AM827" i="5"/>
  <c r="AI827" i="5"/>
  <c r="BF826" i="5"/>
  <c r="BB826" i="5"/>
  <c r="AX826" i="5"/>
  <c r="AT826" i="5"/>
  <c r="AP826" i="5"/>
  <c r="AL826" i="5"/>
  <c r="AH826" i="5"/>
  <c r="BE825" i="5"/>
  <c r="BA825" i="5"/>
  <c r="AW825" i="5"/>
  <c r="AS825" i="5"/>
  <c r="AO825" i="5"/>
  <c r="AK825" i="5"/>
  <c r="AG825" i="5"/>
  <c r="BD824" i="5"/>
  <c r="AZ824" i="5"/>
  <c r="AV824" i="5"/>
  <c r="AR824" i="5"/>
  <c r="AN824" i="5"/>
  <c r="AJ824" i="5"/>
  <c r="AF824" i="5"/>
  <c r="BC823" i="5"/>
  <c r="AY823" i="5"/>
  <c r="AU823" i="5"/>
  <c r="AQ823" i="5"/>
  <c r="AM823" i="5"/>
  <c r="AI823" i="5"/>
  <c r="BF822" i="5"/>
  <c r="BB822" i="5"/>
  <c r="AX822" i="5"/>
  <c r="AT822" i="5"/>
  <c r="AP822" i="5"/>
  <c r="AL822" i="5"/>
  <c r="AH822" i="5"/>
  <c r="BE821" i="5"/>
  <c r="BA821" i="5"/>
  <c r="AW821" i="5"/>
  <c r="AS821" i="5"/>
  <c r="AO821" i="5"/>
  <c r="AK821" i="5"/>
  <c r="AG821" i="5"/>
  <c r="BD820" i="5"/>
  <c r="AZ820" i="5"/>
  <c r="AV820" i="5"/>
  <c r="AR820" i="5"/>
  <c r="AN820" i="5"/>
  <c r="AJ820" i="5"/>
  <c r="AF820" i="5"/>
  <c r="BC819" i="5"/>
  <c r="AY819" i="5"/>
  <c r="AU819" i="5"/>
  <c r="AQ819" i="5"/>
  <c r="AM819" i="5"/>
  <c r="AI819" i="5"/>
  <c r="BF818" i="5"/>
  <c r="BB818" i="5"/>
  <c r="AX818" i="5"/>
  <c r="AT818" i="5"/>
  <c r="AP818" i="5"/>
  <c r="AL818" i="5"/>
  <c r="AH818" i="5"/>
  <c r="BE817" i="5"/>
  <c r="BA817" i="5"/>
  <c r="AW817" i="5"/>
  <c r="AS817" i="5"/>
  <c r="AO817" i="5"/>
  <c r="AK817" i="5"/>
  <c r="AG817" i="5"/>
  <c r="BD816" i="5"/>
  <c r="AZ816" i="5"/>
  <c r="AV816" i="5"/>
  <c r="AR816" i="5"/>
  <c r="AN816" i="5"/>
  <c r="AJ816" i="5"/>
  <c r="AF816" i="5"/>
  <c r="BC815" i="5"/>
  <c r="AY815" i="5"/>
  <c r="AU815" i="5"/>
  <c r="AQ815" i="5"/>
  <c r="AM815" i="5"/>
  <c r="AI815" i="5"/>
  <c r="BF814" i="5"/>
  <c r="BB814" i="5"/>
  <c r="AW814" i="5"/>
  <c r="AO814" i="5"/>
  <c r="AG814" i="5"/>
  <c r="AZ813" i="5"/>
  <c r="AR813" i="5"/>
  <c r="AJ813" i="5"/>
  <c r="AH811" i="5"/>
  <c r="AL811" i="5"/>
  <c r="AP811" i="5"/>
  <c r="AT811" i="5"/>
  <c r="AX811" i="5"/>
  <c r="BB811" i="5"/>
  <c r="BF811" i="5"/>
  <c r="AI811" i="5"/>
  <c r="AM811" i="5"/>
  <c r="AQ811" i="5"/>
  <c r="AU811" i="5"/>
  <c r="AY811" i="5"/>
  <c r="BC811" i="5"/>
  <c r="AF811" i="5"/>
  <c r="AJ811" i="5"/>
  <c r="AN811" i="5"/>
  <c r="AR811" i="5"/>
  <c r="AV811" i="5"/>
  <c r="AZ811" i="5"/>
  <c r="BD811" i="5"/>
  <c r="AG811" i="5"/>
  <c r="AK811" i="5"/>
  <c r="AO811" i="5"/>
  <c r="AS811" i="5"/>
  <c r="AW811" i="5"/>
  <c r="BA811" i="5"/>
  <c r="BE811" i="5"/>
  <c r="AH807" i="5"/>
  <c r="AL807" i="5"/>
  <c r="AP807" i="5"/>
  <c r="AT807" i="5"/>
  <c r="AX807" i="5"/>
  <c r="BB807" i="5"/>
  <c r="BF807" i="5"/>
  <c r="AI807" i="5"/>
  <c r="AM807" i="5"/>
  <c r="AQ807" i="5"/>
  <c r="AU807" i="5"/>
  <c r="AY807" i="5"/>
  <c r="BC807" i="5"/>
  <c r="AF807" i="5"/>
  <c r="AJ807" i="5"/>
  <c r="AN807" i="5"/>
  <c r="AR807" i="5"/>
  <c r="AV807" i="5"/>
  <c r="AZ807" i="5"/>
  <c r="BD807" i="5"/>
  <c r="AG807" i="5"/>
  <c r="AK807" i="5"/>
  <c r="AO807" i="5"/>
  <c r="AS807" i="5"/>
  <c r="AW807" i="5"/>
  <c r="BA807" i="5"/>
  <c r="BE807" i="5"/>
  <c r="AH803" i="5"/>
  <c r="AL803" i="5"/>
  <c r="AP803" i="5"/>
  <c r="AT803" i="5"/>
  <c r="AX803" i="5"/>
  <c r="BB803" i="5"/>
  <c r="BF803" i="5"/>
  <c r="AI803" i="5"/>
  <c r="AM803" i="5"/>
  <c r="AQ803" i="5"/>
  <c r="AU803" i="5"/>
  <c r="AY803" i="5"/>
  <c r="BC803" i="5"/>
  <c r="AF803" i="5"/>
  <c r="AJ803" i="5"/>
  <c r="AN803" i="5"/>
  <c r="AR803" i="5"/>
  <c r="AV803" i="5"/>
  <c r="AZ803" i="5"/>
  <c r="BD803" i="5"/>
  <c r="AG803" i="5"/>
  <c r="AK803" i="5"/>
  <c r="AO803" i="5"/>
  <c r="AS803" i="5"/>
  <c r="AW803" i="5"/>
  <c r="BA803" i="5"/>
  <c r="BE803" i="5"/>
  <c r="AH799" i="5"/>
  <c r="AL799" i="5"/>
  <c r="AP799" i="5"/>
  <c r="AT799" i="5"/>
  <c r="AX799" i="5"/>
  <c r="BB799" i="5"/>
  <c r="BF799" i="5"/>
  <c r="AI799" i="5"/>
  <c r="AM799" i="5"/>
  <c r="AQ799" i="5"/>
  <c r="AU799" i="5"/>
  <c r="AY799" i="5"/>
  <c r="BC799" i="5"/>
  <c r="AF799" i="5"/>
  <c r="AJ799" i="5"/>
  <c r="AN799" i="5"/>
  <c r="AR799" i="5"/>
  <c r="AV799" i="5"/>
  <c r="AZ799" i="5"/>
  <c r="BD799" i="5"/>
  <c r="AG799" i="5"/>
  <c r="AK799" i="5"/>
  <c r="AO799" i="5"/>
  <c r="AS799" i="5"/>
  <c r="AW799" i="5"/>
  <c r="BA799" i="5"/>
  <c r="BE799" i="5"/>
  <c r="AH795" i="5"/>
  <c r="AL795" i="5"/>
  <c r="AP795" i="5"/>
  <c r="AT795" i="5"/>
  <c r="AX795" i="5"/>
  <c r="BB795" i="5"/>
  <c r="BF795" i="5"/>
  <c r="AI795" i="5"/>
  <c r="AM795" i="5"/>
  <c r="AQ795" i="5"/>
  <c r="AU795" i="5"/>
  <c r="AY795" i="5"/>
  <c r="BC795" i="5"/>
  <c r="AF795" i="5"/>
  <c r="AJ795" i="5"/>
  <c r="AN795" i="5"/>
  <c r="AR795" i="5"/>
  <c r="AV795" i="5"/>
  <c r="AZ795" i="5"/>
  <c r="BD795" i="5"/>
  <c r="AG795" i="5"/>
  <c r="AK795" i="5"/>
  <c r="AO795" i="5"/>
  <c r="AS795" i="5"/>
  <c r="AW795" i="5"/>
  <c r="BA795" i="5"/>
  <c r="BE795" i="5"/>
  <c r="AH791" i="5"/>
  <c r="AL791" i="5"/>
  <c r="AP791" i="5"/>
  <c r="AT791" i="5"/>
  <c r="AX791" i="5"/>
  <c r="BB791" i="5"/>
  <c r="BF791" i="5"/>
  <c r="AI791" i="5"/>
  <c r="AM791" i="5"/>
  <c r="AQ791" i="5"/>
  <c r="AU791" i="5"/>
  <c r="AY791" i="5"/>
  <c r="BC791" i="5"/>
  <c r="AF791" i="5"/>
  <c r="AJ791" i="5"/>
  <c r="AN791" i="5"/>
  <c r="AR791" i="5"/>
  <c r="AV791" i="5"/>
  <c r="AZ791" i="5"/>
  <c r="BD791" i="5"/>
  <c r="AG791" i="5"/>
  <c r="AK791" i="5"/>
  <c r="AO791" i="5"/>
  <c r="AS791" i="5"/>
  <c r="AW791" i="5"/>
  <c r="BA791" i="5"/>
  <c r="BE791" i="5"/>
  <c r="AH787" i="5"/>
  <c r="AL787" i="5"/>
  <c r="AP787" i="5"/>
  <c r="AT787" i="5"/>
  <c r="AX787" i="5"/>
  <c r="BB787" i="5"/>
  <c r="BF787" i="5"/>
  <c r="AI787" i="5"/>
  <c r="AM787" i="5"/>
  <c r="AQ787" i="5"/>
  <c r="AU787" i="5"/>
  <c r="AY787" i="5"/>
  <c r="BC787" i="5"/>
  <c r="AF787" i="5"/>
  <c r="AJ787" i="5"/>
  <c r="AN787" i="5"/>
  <c r="AR787" i="5"/>
  <c r="AV787" i="5"/>
  <c r="AZ787" i="5"/>
  <c r="BD787" i="5"/>
  <c r="AG787" i="5"/>
  <c r="AK787" i="5"/>
  <c r="AO787" i="5"/>
  <c r="AS787" i="5"/>
  <c r="AW787" i="5"/>
  <c r="BA787" i="5"/>
  <c r="BE787" i="5"/>
  <c r="AH783" i="5"/>
  <c r="AL783" i="5"/>
  <c r="AP783" i="5"/>
  <c r="AT783" i="5"/>
  <c r="AX783" i="5"/>
  <c r="BB783" i="5"/>
  <c r="BF783" i="5"/>
  <c r="AI783" i="5"/>
  <c r="AM783" i="5"/>
  <c r="AQ783" i="5"/>
  <c r="AU783" i="5"/>
  <c r="AY783" i="5"/>
  <c r="BC783" i="5"/>
  <c r="AF783" i="5"/>
  <c r="AJ783" i="5"/>
  <c r="AN783" i="5"/>
  <c r="AR783" i="5"/>
  <c r="AV783" i="5"/>
  <c r="AZ783" i="5"/>
  <c r="BD783" i="5"/>
  <c r="AG783" i="5"/>
  <c r="AK783" i="5"/>
  <c r="AO783" i="5"/>
  <c r="AS783" i="5"/>
  <c r="AW783" i="5"/>
  <c r="BA783" i="5"/>
  <c r="BE783" i="5"/>
  <c r="AH779" i="5"/>
  <c r="AL779" i="5"/>
  <c r="AP779" i="5"/>
  <c r="AT779" i="5"/>
  <c r="AX779" i="5"/>
  <c r="BB779" i="5"/>
  <c r="BF779" i="5"/>
  <c r="AI779" i="5"/>
  <c r="AM779" i="5"/>
  <c r="AQ779" i="5"/>
  <c r="AU779" i="5"/>
  <c r="AY779" i="5"/>
  <c r="BC779" i="5"/>
  <c r="AF779" i="5"/>
  <c r="AJ779" i="5"/>
  <c r="AN779" i="5"/>
  <c r="AR779" i="5"/>
  <c r="AV779" i="5"/>
  <c r="AZ779" i="5"/>
  <c r="BD779" i="5"/>
  <c r="AG779" i="5"/>
  <c r="AK779" i="5"/>
  <c r="AO779" i="5"/>
  <c r="AS779" i="5"/>
  <c r="AW779" i="5"/>
  <c r="BA779" i="5"/>
  <c r="BE779" i="5"/>
  <c r="AH775" i="5"/>
  <c r="AL775" i="5"/>
  <c r="AP775" i="5"/>
  <c r="AT775" i="5"/>
  <c r="AX775" i="5"/>
  <c r="BB775" i="5"/>
  <c r="BF775" i="5"/>
  <c r="AI775" i="5"/>
  <c r="AM775" i="5"/>
  <c r="AQ775" i="5"/>
  <c r="AU775" i="5"/>
  <c r="AY775" i="5"/>
  <c r="BC775" i="5"/>
  <c r="AF775" i="5"/>
  <c r="AJ775" i="5"/>
  <c r="AN775" i="5"/>
  <c r="AR775" i="5"/>
  <c r="AV775" i="5"/>
  <c r="AZ775" i="5"/>
  <c r="BD775" i="5"/>
  <c r="AG775" i="5"/>
  <c r="AK775" i="5"/>
  <c r="AO775" i="5"/>
  <c r="AS775" i="5"/>
  <c r="AW775" i="5"/>
  <c r="BA775" i="5"/>
  <c r="BE775" i="5"/>
  <c r="AH771" i="5"/>
  <c r="AL771" i="5"/>
  <c r="AP771" i="5"/>
  <c r="AT771" i="5"/>
  <c r="AX771" i="5"/>
  <c r="BB771" i="5"/>
  <c r="BF771" i="5"/>
  <c r="AI771" i="5"/>
  <c r="AM771" i="5"/>
  <c r="AQ771" i="5"/>
  <c r="AU771" i="5"/>
  <c r="AY771" i="5"/>
  <c r="BC771" i="5"/>
  <c r="AF771" i="5"/>
  <c r="AJ771" i="5"/>
  <c r="AN771" i="5"/>
  <c r="AR771" i="5"/>
  <c r="AV771" i="5"/>
  <c r="AZ771" i="5"/>
  <c r="BD771" i="5"/>
  <c r="AG771" i="5"/>
  <c r="AK771" i="5"/>
  <c r="AO771" i="5"/>
  <c r="AS771" i="5"/>
  <c r="AW771" i="5"/>
  <c r="BA771" i="5"/>
  <c r="BE771" i="5"/>
  <c r="AH767" i="5"/>
  <c r="AL767" i="5"/>
  <c r="AP767" i="5"/>
  <c r="AT767" i="5"/>
  <c r="AX767" i="5"/>
  <c r="BB767" i="5"/>
  <c r="BF767" i="5"/>
  <c r="AI767" i="5"/>
  <c r="AM767" i="5"/>
  <c r="AQ767" i="5"/>
  <c r="AU767" i="5"/>
  <c r="AY767" i="5"/>
  <c r="BC767" i="5"/>
  <c r="AF767" i="5"/>
  <c r="AJ767" i="5"/>
  <c r="AN767" i="5"/>
  <c r="AR767" i="5"/>
  <c r="AV767" i="5"/>
  <c r="AZ767" i="5"/>
  <c r="BD767" i="5"/>
  <c r="AG767" i="5"/>
  <c r="AK767" i="5"/>
  <c r="AO767" i="5"/>
  <c r="AS767" i="5"/>
  <c r="AW767" i="5"/>
  <c r="BA767" i="5"/>
  <c r="BE767" i="5"/>
  <c r="AH763" i="5"/>
  <c r="AL763" i="5"/>
  <c r="AP763" i="5"/>
  <c r="AT763" i="5"/>
  <c r="AX763" i="5"/>
  <c r="BB763" i="5"/>
  <c r="BF763" i="5"/>
  <c r="AI763" i="5"/>
  <c r="AM763" i="5"/>
  <c r="AQ763" i="5"/>
  <c r="AU763" i="5"/>
  <c r="AY763" i="5"/>
  <c r="BC763" i="5"/>
  <c r="AF763" i="5"/>
  <c r="AJ763" i="5"/>
  <c r="AN763" i="5"/>
  <c r="AR763" i="5"/>
  <c r="AV763" i="5"/>
  <c r="AZ763" i="5"/>
  <c r="BD763" i="5"/>
  <c r="AG763" i="5"/>
  <c r="AK763" i="5"/>
  <c r="AO763" i="5"/>
  <c r="AS763" i="5"/>
  <c r="AW763" i="5"/>
  <c r="BA763" i="5"/>
  <c r="BE763" i="5"/>
  <c r="AH759" i="5"/>
  <c r="AL759" i="5"/>
  <c r="AP759" i="5"/>
  <c r="AT759" i="5"/>
  <c r="AX759" i="5"/>
  <c r="BB759" i="5"/>
  <c r="BF759" i="5"/>
  <c r="AI759" i="5"/>
  <c r="AM759" i="5"/>
  <c r="AQ759" i="5"/>
  <c r="AU759" i="5"/>
  <c r="AY759" i="5"/>
  <c r="BC759" i="5"/>
  <c r="AF759" i="5"/>
  <c r="AJ759" i="5"/>
  <c r="AN759" i="5"/>
  <c r="AR759" i="5"/>
  <c r="AV759" i="5"/>
  <c r="AZ759" i="5"/>
  <c r="BD759" i="5"/>
  <c r="AG759" i="5"/>
  <c r="AK759" i="5"/>
  <c r="AO759" i="5"/>
  <c r="AS759" i="5"/>
  <c r="AW759" i="5"/>
  <c r="BA759" i="5"/>
  <c r="BE759" i="5"/>
  <c r="AH755" i="5"/>
  <c r="AL755" i="5"/>
  <c r="AP755" i="5"/>
  <c r="AT755" i="5"/>
  <c r="AX755" i="5"/>
  <c r="BB755" i="5"/>
  <c r="BF755" i="5"/>
  <c r="AI755" i="5"/>
  <c r="AM755" i="5"/>
  <c r="AQ755" i="5"/>
  <c r="AU755" i="5"/>
  <c r="AY755" i="5"/>
  <c r="BC755" i="5"/>
  <c r="AF755" i="5"/>
  <c r="AJ755" i="5"/>
  <c r="AN755" i="5"/>
  <c r="AR755" i="5"/>
  <c r="AV755" i="5"/>
  <c r="AZ755" i="5"/>
  <c r="BD755" i="5"/>
  <c r="AG755" i="5"/>
  <c r="AK755" i="5"/>
  <c r="AO755" i="5"/>
  <c r="AS755" i="5"/>
  <c r="AW755" i="5"/>
  <c r="BA755" i="5"/>
  <c r="BE755" i="5"/>
  <c r="AH751" i="5"/>
  <c r="AL751" i="5"/>
  <c r="AP751" i="5"/>
  <c r="AT751" i="5"/>
  <c r="AX751" i="5"/>
  <c r="BB751" i="5"/>
  <c r="BF751" i="5"/>
  <c r="AI751" i="5"/>
  <c r="AM751" i="5"/>
  <c r="AQ751" i="5"/>
  <c r="AU751" i="5"/>
  <c r="AY751" i="5"/>
  <c r="BC751" i="5"/>
  <c r="AF751" i="5"/>
  <c r="AJ751" i="5"/>
  <c r="AN751" i="5"/>
  <c r="AR751" i="5"/>
  <c r="AV751" i="5"/>
  <c r="AZ751" i="5"/>
  <c r="BD751" i="5"/>
  <c r="AG751" i="5"/>
  <c r="AK751" i="5"/>
  <c r="AO751" i="5"/>
  <c r="AS751" i="5"/>
  <c r="AW751" i="5"/>
  <c r="BA751" i="5"/>
  <c r="BE751" i="5"/>
  <c r="AH747" i="5"/>
  <c r="AL747" i="5"/>
  <c r="AP747" i="5"/>
  <c r="AT747" i="5"/>
  <c r="AX747" i="5"/>
  <c r="BB747" i="5"/>
  <c r="BF747" i="5"/>
  <c r="AI747" i="5"/>
  <c r="AM747" i="5"/>
  <c r="AQ747" i="5"/>
  <c r="AU747" i="5"/>
  <c r="AY747" i="5"/>
  <c r="BC747" i="5"/>
  <c r="AF747" i="5"/>
  <c r="AJ747" i="5"/>
  <c r="AN747" i="5"/>
  <c r="AR747" i="5"/>
  <c r="AV747" i="5"/>
  <c r="AZ747" i="5"/>
  <c r="BD747" i="5"/>
  <c r="AG747" i="5"/>
  <c r="AK747" i="5"/>
  <c r="AO747" i="5"/>
  <c r="AS747" i="5"/>
  <c r="AW747" i="5"/>
  <c r="BA747" i="5"/>
  <c r="BE747" i="5"/>
  <c r="AH743" i="5"/>
  <c r="AL743" i="5"/>
  <c r="AP743" i="5"/>
  <c r="AT743" i="5"/>
  <c r="AX743" i="5"/>
  <c r="BB743" i="5"/>
  <c r="BF743" i="5"/>
  <c r="AI743" i="5"/>
  <c r="AM743" i="5"/>
  <c r="AQ743" i="5"/>
  <c r="AU743" i="5"/>
  <c r="AY743" i="5"/>
  <c r="BC743" i="5"/>
  <c r="AF743" i="5"/>
  <c r="AJ743" i="5"/>
  <c r="AN743" i="5"/>
  <c r="AR743" i="5"/>
  <c r="AV743" i="5"/>
  <c r="AZ743" i="5"/>
  <c r="BD743" i="5"/>
  <c r="AG743" i="5"/>
  <c r="AK743" i="5"/>
  <c r="AO743" i="5"/>
  <c r="AS743" i="5"/>
  <c r="AW743" i="5"/>
  <c r="BA743" i="5"/>
  <c r="BE743" i="5"/>
  <c r="AH739" i="5"/>
  <c r="AL739" i="5"/>
  <c r="AP739" i="5"/>
  <c r="AT739" i="5"/>
  <c r="AX739" i="5"/>
  <c r="BB739" i="5"/>
  <c r="BF739" i="5"/>
  <c r="AI739" i="5"/>
  <c r="AM739" i="5"/>
  <c r="AQ739" i="5"/>
  <c r="AU739" i="5"/>
  <c r="AY739" i="5"/>
  <c r="BC739" i="5"/>
  <c r="AF739" i="5"/>
  <c r="AJ739" i="5"/>
  <c r="AN739" i="5"/>
  <c r="AR739" i="5"/>
  <c r="AV739" i="5"/>
  <c r="AZ739" i="5"/>
  <c r="BD739" i="5"/>
  <c r="AG739" i="5"/>
  <c r="AK739" i="5"/>
  <c r="AO739" i="5"/>
  <c r="AS739" i="5"/>
  <c r="AW739" i="5"/>
  <c r="BA739" i="5"/>
  <c r="BE739" i="5"/>
  <c r="AH735" i="5"/>
  <c r="AL735" i="5"/>
  <c r="AP735" i="5"/>
  <c r="AT735" i="5"/>
  <c r="AX735" i="5"/>
  <c r="BB735" i="5"/>
  <c r="BF735" i="5"/>
  <c r="AI735" i="5"/>
  <c r="AM735" i="5"/>
  <c r="AQ735" i="5"/>
  <c r="AU735" i="5"/>
  <c r="AY735" i="5"/>
  <c r="BC735" i="5"/>
  <c r="AF735" i="5"/>
  <c r="AJ735" i="5"/>
  <c r="AN735" i="5"/>
  <c r="AR735" i="5"/>
  <c r="AV735" i="5"/>
  <c r="AZ735" i="5"/>
  <c r="BD735" i="5"/>
  <c r="AG735" i="5"/>
  <c r="AK735" i="5"/>
  <c r="AO735" i="5"/>
  <c r="AS735" i="5"/>
  <c r="AW735" i="5"/>
  <c r="BA735" i="5"/>
  <c r="BE735" i="5"/>
  <c r="AH731" i="5"/>
  <c r="AL731" i="5"/>
  <c r="AP731" i="5"/>
  <c r="AT731" i="5"/>
  <c r="AX731" i="5"/>
  <c r="BB731" i="5"/>
  <c r="BF731" i="5"/>
  <c r="AI731" i="5"/>
  <c r="AM731" i="5"/>
  <c r="AQ731" i="5"/>
  <c r="AU731" i="5"/>
  <c r="AY731" i="5"/>
  <c r="BC731" i="5"/>
  <c r="AF731" i="5"/>
  <c r="AJ731" i="5"/>
  <c r="AN731" i="5"/>
  <c r="AR731" i="5"/>
  <c r="AV731" i="5"/>
  <c r="AZ731" i="5"/>
  <c r="BD731" i="5"/>
  <c r="AG731" i="5"/>
  <c r="AK731" i="5"/>
  <c r="AO731" i="5"/>
  <c r="AS731" i="5"/>
  <c r="AW731" i="5"/>
  <c r="BA731" i="5"/>
  <c r="BE731" i="5"/>
  <c r="AH727" i="5"/>
  <c r="AL727" i="5"/>
  <c r="AP727" i="5"/>
  <c r="AT727" i="5"/>
  <c r="AX727" i="5"/>
  <c r="BB727" i="5"/>
  <c r="BF727" i="5"/>
  <c r="AI727" i="5"/>
  <c r="AM727" i="5"/>
  <c r="AQ727" i="5"/>
  <c r="AU727" i="5"/>
  <c r="AY727" i="5"/>
  <c r="BC727" i="5"/>
  <c r="AF727" i="5"/>
  <c r="AJ727" i="5"/>
  <c r="AN727" i="5"/>
  <c r="AR727" i="5"/>
  <c r="AV727" i="5"/>
  <c r="AZ727" i="5"/>
  <c r="BD727" i="5"/>
  <c r="AG727" i="5"/>
  <c r="AK727" i="5"/>
  <c r="AO727" i="5"/>
  <c r="AS727" i="5"/>
  <c r="AW727" i="5"/>
  <c r="BA727" i="5"/>
  <c r="BE727" i="5"/>
  <c r="AH723" i="5"/>
  <c r="AL723" i="5"/>
  <c r="AP723" i="5"/>
  <c r="AT723" i="5"/>
  <c r="AX723" i="5"/>
  <c r="BB723" i="5"/>
  <c r="BF723" i="5"/>
  <c r="AI723" i="5"/>
  <c r="AM723" i="5"/>
  <c r="AQ723" i="5"/>
  <c r="AU723" i="5"/>
  <c r="AY723" i="5"/>
  <c r="BC723" i="5"/>
  <c r="AF723" i="5"/>
  <c r="AJ723" i="5"/>
  <c r="AN723" i="5"/>
  <c r="AR723" i="5"/>
  <c r="AV723" i="5"/>
  <c r="AZ723" i="5"/>
  <c r="BD723" i="5"/>
  <c r="AG723" i="5"/>
  <c r="AK723" i="5"/>
  <c r="AO723" i="5"/>
  <c r="AS723" i="5"/>
  <c r="AW723" i="5"/>
  <c r="BA723" i="5"/>
  <c r="BE723" i="5"/>
  <c r="AH719" i="5"/>
  <c r="AL719" i="5"/>
  <c r="AP719" i="5"/>
  <c r="AT719" i="5"/>
  <c r="AX719" i="5"/>
  <c r="BB719" i="5"/>
  <c r="BF719" i="5"/>
  <c r="AI719" i="5"/>
  <c r="AM719" i="5"/>
  <c r="AQ719" i="5"/>
  <c r="AU719" i="5"/>
  <c r="AY719" i="5"/>
  <c r="BC719" i="5"/>
  <c r="AF719" i="5"/>
  <c r="AJ719" i="5"/>
  <c r="AN719" i="5"/>
  <c r="AR719" i="5"/>
  <c r="AV719" i="5"/>
  <c r="AZ719" i="5"/>
  <c r="BD719" i="5"/>
  <c r="AG719" i="5"/>
  <c r="AK719" i="5"/>
  <c r="AO719" i="5"/>
  <c r="AS719" i="5"/>
  <c r="AW719" i="5"/>
  <c r="BA719" i="5"/>
  <c r="BE719" i="5"/>
  <c r="AH715" i="5"/>
  <c r="AL715" i="5"/>
  <c r="AP715" i="5"/>
  <c r="AT715" i="5"/>
  <c r="AX715" i="5"/>
  <c r="BB715" i="5"/>
  <c r="BF715" i="5"/>
  <c r="AI715" i="5"/>
  <c r="AM715" i="5"/>
  <c r="AQ715" i="5"/>
  <c r="AU715" i="5"/>
  <c r="AY715" i="5"/>
  <c r="BC715" i="5"/>
  <c r="AF715" i="5"/>
  <c r="AJ715" i="5"/>
  <c r="AN715" i="5"/>
  <c r="AR715" i="5"/>
  <c r="AV715" i="5"/>
  <c r="AZ715" i="5"/>
  <c r="BD715" i="5"/>
  <c r="AG715" i="5"/>
  <c r="AK715" i="5"/>
  <c r="AO715" i="5"/>
  <c r="AS715" i="5"/>
  <c r="AW715" i="5"/>
  <c r="BA715" i="5"/>
  <c r="BE715" i="5"/>
  <c r="AF711" i="5"/>
  <c r="AJ711" i="5"/>
  <c r="AN711" i="5"/>
  <c r="AR711" i="5"/>
  <c r="AV711" i="5"/>
  <c r="AZ711" i="5"/>
  <c r="BD711" i="5"/>
  <c r="AG711" i="5"/>
  <c r="AK711" i="5"/>
  <c r="AO711" i="5"/>
  <c r="AS711" i="5"/>
  <c r="AW711" i="5"/>
  <c r="BA711" i="5"/>
  <c r="BE711" i="5"/>
  <c r="AH711" i="5"/>
  <c r="AL711" i="5"/>
  <c r="AP711" i="5"/>
  <c r="AT711" i="5"/>
  <c r="AX711" i="5"/>
  <c r="BB711" i="5"/>
  <c r="BF711" i="5"/>
  <c r="AI711" i="5"/>
  <c r="AM711" i="5"/>
  <c r="AQ711" i="5"/>
  <c r="AU711" i="5"/>
  <c r="AY711" i="5"/>
  <c r="BC711" i="5"/>
  <c r="AF707" i="5"/>
  <c r="AJ707" i="5"/>
  <c r="AN707" i="5"/>
  <c r="AR707" i="5"/>
  <c r="AV707" i="5"/>
  <c r="AZ707" i="5"/>
  <c r="BD707" i="5"/>
  <c r="AG707" i="5"/>
  <c r="AK707" i="5"/>
  <c r="AO707" i="5"/>
  <c r="AS707" i="5"/>
  <c r="AW707" i="5"/>
  <c r="BA707" i="5"/>
  <c r="BE707" i="5"/>
  <c r="AH707" i="5"/>
  <c r="AL707" i="5"/>
  <c r="AP707" i="5"/>
  <c r="AT707" i="5"/>
  <c r="AX707" i="5"/>
  <c r="BB707" i="5"/>
  <c r="BF707" i="5"/>
  <c r="AI707" i="5"/>
  <c r="AM707" i="5"/>
  <c r="AQ707" i="5"/>
  <c r="AU707" i="5"/>
  <c r="AY707" i="5"/>
  <c r="BC707" i="5"/>
  <c r="AF703" i="5"/>
  <c r="AJ703" i="5"/>
  <c r="AN703" i="5"/>
  <c r="AR703" i="5"/>
  <c r="AV703" i="5"/>
  <c r="AZ703" i="5"/>
  <c r="BD703" i="5"/>
  <c r="AG703" i="5"/>
  <c r="AK703" i="5"/>
  <c r="AO703" i="5"/>
  <c r="AS703" i="5"/>
  <c r="AW703" i="5"/>
  <c r="BA703" i="5"/>
  <c r="BE703" i="5"/>
  <c r="AH703" i="5"/>
  <c r="AL703" i="5"/>
  <c r="AP703" i="5"/>
  <c r="AT703" i="5"/>
  <c r="AX703" i="5"/>
  <c r="BB703" i="5"/>
  <c r="BF703" i="5"/>
  <c r="AI703" i="5"/>
  <c r="AM703" i="5"/>
  <c r="AQ703" i="5"/>
  <c r="AU703" i="5"/>
  <c r="AY703" i="5"/>
  <c r="BC703" i="5"/>
  <c r="AF699" i="5"/>
  <c r="AJ699" i="5"/>
  <c r="AN699" i="5"/>
  <c r="AR699" i="5"/>
  <c r="AV699" i="5"/>
  <c r="AZ699" i="5"/>
  <c r="BD699" i="5"/>
  <c r="AG699" i="5"/>
  <c r="AK699" i="5"/>
  <c r="AO699" i="5"/>
  <c r="AS699" i="5"/>
  <c r="AW699" i="5"/>
  <c r="BA699" i="5"/>
  <c r="BE699" i="5"/>
  <c r="AH699" i="5"/>
  <c r="AL699" i="5"/>
  <c r="AP699" i="5"/>
  <c r="AT699" i="5"/>
  <c r="AX699" i="5"/>
  <c r="BB699" i="5"/>
  <c r="BF699" i="5"/>
  <c r="AI699" i="5"/>
  <c r="AM699" i="5"/>
  <c r="AQ699" i="5"/>
  <c r="AU699" i="5"/>
  <c r="AY699" i="5"/>
  <c r="BC699" i="5"/>
  <c r="AF695" i="5"/>
  <c r="AJ695" i="5"/>
  <c r="AN695" i="5"/>
  <c r="AR695" i="5"/>
  <c r="AV695" i="5"/>
  <c r="AZ695" i="5"/>
  <c r="BD695" i="5"/>
  <c r="AG695" i="5"/>
  <c r="AK695" i="5"/>
  <c r="AO695" i="5"/>
  <c r="AS695" i="5"/>
  <c r="AW695" i="5"/>
  <c r="BA695" i="5"/>
  <c r="BE695" i="5"/>
  <c r="AH695" i="5"/>
  <c r="AL695" i="5"/>
  <c r="AP695" i="5"/>
  <c r="AT695" i="5"/>
  <c r="AX695" i="5"/>
  <c r="BB695" i="5"/>
  <c r="BF695" i="5"/>
  <c r="AI695" i="5"/>
  <c r="AM695" i="5"/>
  <c r="AQ695" i="5"/>
  <c r="AU695" i="5"/>
  <c r="AY695" i="5"/>
  <c r="BC695" i="5"/>
  <c r="AF691" i="5"/>
  <c r="AJ691" i="5"/>
  <c r="AN691" i="5"/>
  <c r="AR691" i="5"/>
  <c r="AV691" i="5"/>
  <c r="AZ691" i="5"/>
  <c r="BD691" i="5"/>
  <c r="AG691" i="5"/>
  <c r="AK691" i="5"/>
  <c r="AO691" i="5"/>
  <c r="AS691" i="5"/>
  <c r="AW691" i="5"/>
  <c r="BA691" i="5"/>
  <c r="BE691" i="5"/>
  <c r="AH691" i="5"/>
  <c r="AL691" i="5"/>
  <c r="AP691" i="5"/>
  <c r="AT691" i="5"/>
  <c r="AX691" i="5"/>
  <c r="BB691" i="5"/>
  <c r="BF691" i="5"/>
  <c r="AI691" i="5"/>
  <c r="AM691" i="5"/>
  <c r="AQ691" i="5"/>
  <c r="AU691" i="5"/>
  <c r="AY691" i="5"/>
  <c r="BC691" i="5"/>
  <c r="AF687" i="5"/>
  <c r="AJ687" i="5"/>
  <c r="AN687" i="5"/>
  <c r="AR687" i="5"/>
  <c r="AV687" i="5"/>
  <c r="AZ687" i="5"/>
  <c r="BD687" i="5"/>
  <c r="AG687" i="5"/>
  <c r="AK687" i="5"/>
  <c r="AO687" i="5"/>
  <c r="AS687" i="5"/>
  <c r="AW687" i="5"/>
  <c r="BA687" i="5"/>
  <c r="BE687" i="5"/>
  <c r="AH687" i="5"/>
  <c r="AL687" i="5"/>
  <c r="AP687" i="5"/>
  <c r="AT687" i="5"/>
  <c r="AX687" i="5"/>
  <c r="BB687" i="5"/>
  <c r="BF687" i="5"/>
  <c r="AI687" i="5"/>
  <c r="AM687" i="5"/>
  <c r="AQ687" i="5"/>
  <c r="AU687" i="5"/>
  <c r="AY687" i="5"/>
  <c r="BC687" i="5"/>
  <c r="AF683" i="5"/>
  <c r="AJ683" i="5"/>
  <c r="AN683" i="5"/>
  <c r="AR683" i="5"/>
  <c r="AV683" i="5"/>
  <c r="AZ683" i="5"/>
  <c r="BD683" i="5"/>
  <c r="AG683" i="5"/>
  <c r="AK683" i="5"/>
  <c r="AO683" i="5"/>
  <c r="AS683" i="5"/>
  <c r="AW683" i="5"/>
  <c r="BA683" i="5"/>
  <c r="BE683" i="5"/>
  <c r="AH683" i="5"/>
  <c r="AL683" i="5"/>
  <c r="AP683" i="5"/>
  <c r="AT683" i="5"/>
  <c r="AX683" i="5"/>
  <c r="BB683" i="5"/>
  <c r="BF683" i="5"/>
  <c r="AI683" i="5"/>
  <c r="AM683" i="5"/>
  <c r="AQ683" i="5"/>
  <c r="AU683" i="5"/>
  <c r="AY683" i="5"/>
  <c r="BC683" i="5"/>
  <c r="AG679" i="5"/>
  <c r="AK679" i="5"/>
  <c r="AO679" i="5"/>
  <c r="AS679" i="5"/>
  <c r="AW679" i="5"/>
  <c r="BA679" i="5"/>
  <c r="BE679" i="5"/>
  <c r="AI679" i="5"/>
  <c r="AM679" i="5"/>
  <c r="AQ679" i="5"/>
  <c r="AU679" i="5"/>
  <c r="AY679" i="5"/>
  <c r="BC679" i="5"/>
  <c r="AH679" i="5"/>
  <c r="AP679" i="5"/>
  <c r="AX679" i="5"/>
  <c r="BF679" i="5"/>
  <c r="AJ679" i="5"/>
  <c r="AR679" i="5"/>
  <c r="AZ679" i="5"/>
  <c r="AL679" i="5"/>
  <c r="AT679" i="5"/>
  <c r="BB679" i="5"/>
  <c r="AF679" i="5"/>
  <c r="AN679" i="5"/>
  <c r="AV679" i="5"/>
  <c r="BD679" i="5"/>
  <c r="AG675" i="5"/>
  <c r="AK675" i="5"/>
  <c r="AO675" i="5"/>
  <c r="AS675" i="5"/>
  <c r="AW675" i="5"/>
  <c r="BA675" i="5"/>
  <c r="BE675" i="5"/>
  <c r="AI675" i="5"/>
  <c r="AM675" i="5"/>
  <c r="AQ675" i="5"/>
  <c r="AU675" i="5"/>
  <c r="AY675" i="5"/>
  <c r="BC675" i="5"/>
  <c r="AL675" i="5"/>
  <c r="AT675" i="5"/>
  <c r="BB675" i="5"/>
  <c r="AF675" i="5"/>
  <c r="AN675" i="5"/>
  <c r="AV675" i="5"/>
  <c r="BD675" i="5"/>
  <c r="AH675" i="5"/>
  <c r="AP675" i="5"/>
  <c r="AX675" i="5"/>
  <c r="BF675" i="5"/>
  <c r="AJ675" i="5"/>
  <c r="AR675" i="5"/>
  <c r="AZ675" i="5"/>
  <c r="AG671" i="5"/>
  <c r="AK671" i="5"/>
  <c r="AO671" i="5"/>
  <c r="AS671" i="5"/>
  <c r="AW671" i="5"/>
  <c r="BA671" i="5"/>
  <c r="BE671" i="5"/>
  <c r="AI671" i="5"/>
  <c r="AM671" i="5"/>
  <c r="AQ671" i="5"/>
  <c r="AU671" i="5"/>
  <c r="AY671" i="5"/>
  <c r="BC671" i="5"/>
  <c r="AH671" i="5"/>
  <c r="AP671" i="5"/>
  <c r="AX671" i="5"/>
  <c r="BF671" i="5"/>
  <c r="AJ671" i="5"/>
  <c r="AR671" i="5"/>
  <c r="AZ671" i="5"/>
  <c r="AL671" i="5"/>
  <c r="AT671" i="5"/>
  <c r="BB671" i="5"/>
  <c r="AF671" i="5"/>
  <c r="BG671" i="5" s="1"/>
  <c r="AN671" i="5"/>
  <c r="AV671" i="5"/>
  <c r="BD671" i="5"/>
  <c r="AG667" i="5"/>
  <c r="AK667" i="5"/>
  <c r="AO667" i="5"/>
  <c r="AS667" i="5"/>
  <c r="AW667" i="5"/>
  <c r="BA667" i="5"/>
  <c r="BE667" i="5"/>
  <c r="AI667" i="5"/>
  <c r="AM667" i="5"/>
  <c r="AQ667" i="5"/>
  <c r="AU667" i="5"/>
  <c r="AY667" i="5"/>
  <c r="BC667" i="5"/>
  <c r="AL667" i="5"/>
  <c r="AT667" i="5"/>
  <c r="BB667" i="5"/>
  <c r="AF667" i="5"/>
  <c r="AN667" i="5"/>
  <c r="AV667" i="5"/>
  <c r="BD667" i="5"/>
  <c r="AH667" i="5"/>
  <c r="AP667" i="5"/>
  <c r="AX667" i="5"/>
  <c r="BF667" i="5"/>
  <c r="AJ667" i="5"/>
  <c r="AR667" i="5"/>
  <c r="AZ667" i="5"/>
  <c r="AG663" i="5"/>
  <c r="AK663" i="5"/>
  <c r="AO663" i="5"/>
  <c r="AS663" i="5"/>
  <c r="AW663" i="5"/>
  <c r="BA663" i="5"/>
  <c r="BE663" i="5"/>
  <c r="AI663" i="5"/>
  <c r="AM663" i="5"/>
  <c r="AQ663" i="5"/>
  <c r="AU663" i="5"/>
  <c r="AY663" i="5"/>
  <c r="BC663" i="5"/>
  <c r="AH663" i="5"/>
  <c r="AP663" i="5"/>
  <c r="AX663" i="5"/>
  <c r="BF663" i="5"/>
  <c r="AJ663" i="5"/>
  <c r="AR663" i="5"/>
  <c r="AZ663" i="5"/>
  <c r="AL663" i="5"/>
  <c r="AT663" i="5"/>
  <c r="BB663" i="5"/>
  <c r="AF663" i="5"/>
  <c r="AN663" i="5"/>
  <c r="AV663" i="5"/>
  <c r="BD663" i="5"/>
  <c r="AG659" i="5"/>
  <c r="AK659" i="5"/>
  <c r="AO659" i="5"/>
  <c r="AS659" i="5"/>
  <c r="AW659" i="5"/>
  <c r="BA659" i="5"/>
  <c r="BE659" i="5"/>
  <c r="AI659" i="5"/>
  <c r="AM659" i="5"/>
  <c r="AQ659" i="5"/>
  <c r="AU659" i="5"/>
  <c r="AY659" i="5"/>
  <c r="BC659" i="5"/>
  <c r="AL659" i="5"/>
  <c r="AT659" i="5"/>
  <c r="BB659" i="5"/>
  <c r="AF659" i="5"/>
  <c r="AN659" i="5"/>
  <c r="AV659" i="5"/>
  <c r="BD659" i="5"/>
  <c r="AH659" i="5"/>
  <c r="AP659" i="5"/>
  <c r="AX659" i="5"/>
  <c r="BF659" i="5"/>
  <c r="AJ659" i="5"/>
  <c r="AR659" i="5"/>
  <c r="AZ659" i="5"/>
  <c r="AG655" i="5"/>
  <c r="AK655" i="5"/>
  <c r="AO655" i="5"/>
  <c r="AS655" i="5"/>
  <c r="AW655" i="5"/>
  <c r="BA655" i="5"/>
  <c r="BE655" i="5"/>
  <c r="AH655" i="5"/>
  <c r="AL655" i="5"/>
  <c r="AP655" i="5"/>
  <c r="AT655" i="5"/>
  <c r="AX655" i="5"/>
  <c r="BB655" i="5"/>
  <c r="BF655" i="5"/>
  <c r="AI655" i="5"/>
  <c r="AM655" i="5"/>
  <c r="AQ655" i="5"/>
  <c r="AU655" i="5"/>
  <c r="AY655" i="5"/>
  <c r="BC655" i="5"/>
  <c r="AJ655" i="5"/>
  <c r="AZ655" i="5"/>
  <c r="AN655" i="5"/>
  <c r="BD655" i="5"/>
  <c r="AR655" i="5"/>
  <c r="AF655" i="5"/>
  <c r="AV655" i="5"/>
  <c r="AG651" i="5"/>
  <c r="AK651" i="5"/>
  <c r="AO651" i="5"/>
  <c r="AS651" i="5"/>
  <c r="AW651" i="5"/>
  <c r="BA651" i="5"/>
  <c r="BE651" i="5"/>
  <c r="AH651" i="5"/>
  <c r="AL651" i="5"/>
  <c r="AP651" i="5"/>
  <c r="AT651" i="5"/>
  <c r="AX651" i="5"/>
  <c r="BB651" i="5"/>
  <c r="BF651" i="5"/>
  <c r="AI651" i="5"/>
  <c r="AM651" i="5"/>
  <c r="AQ651" i="5"/>
  <c r="AU651" i="5"/>
  <c r="AY651" i="5"/>
  <c r="BC651" i="5"/>
  <c r="AF651" i="5"/>
  <c r="AV651" i="5"/>
  <c r="AJ651" i="5"/>
  <c r="AZ651" i="5"/>
  <c r="AN651" i="5"/>
  <c r="BD651" i="5"/>
  <c r="AR651" i="5"/>
  <c r="AG647" i="5"/>
  <c r="AK647" i="5"/>
  <c r="AO647" i="5"/>
  <c r="AS647" i="5"/>
  <c r="AW647" i="5"/>
  <c r="BA647" i="5"/>
  <c r="BE647" i="5"/>
  <c r="AH647" i="5"/>
  <c r="AL647" i="5"/>
  <c r="AP647" i="5"/>
  <c r="AT647" i="5"/>
  <c r="AX647" i="5"/>
  <c r="BB647" i="5"/>
  <c r="BF647" i="5"/>
  <c r="AI647" i="5"/>
  <c r="AM647" i="5"/>
  <c r="AQ647" i="5"/>
  <c r="AU647" i="5"/>
  <c r="AY647" i="5"/>
  <c r="BC647" i="5"/>
  <c r="AN647" i="5"/>
  <c r="BD647" i="5"/>
  <c r="AR647" i="5"/>
  <c r="AJ647" i="5"/>
  <c r="AV647" i="5"/>
  <c r="AZ647" i="5"/>
  <c r="AF647" i="5"/>
  <c r="AG643" i="5"/>
  <c r="AK643" i="5"/>
  <c r="AO643" i="5"/>
  <c r="AS643" i="5"/>
  <c r="AW643" i="5"/>
  <c r="BA643" i="5"/>
  <c r="BE643" i="5"/>
  <c r="AH643" i="5"/>
  <c r="AL643" i="5"/>
  <c r="AP643" i="5"/>
  <c r="AT643" i="5"/>
  <c r="AX643" i="5"/>
  <c r="BB643" i="5"/>
  <c r="BF643" i="5"/>
  <c r="AI643" i="5"/>
  <c r="AM643" i="5"/>
  <c r="AQ643" i="5"/>
  <c r="AU643" i="5"/>
  <c r="AY643" i="5"/>
  <c r="BC643" i="5"/>
  <c r="AJ643" i="5"/>
  <c r="AZ643" i="5"/>
  <c r="AN643" i="5"/>
  <c r="BD643" i="5"/>
  <c r="AV643" i="5"/>
  <c r="AF643" i="5"/>
  <c r="AR643" i="5"/>
  <c r="AG639" i="5"/>
  <c r="AK639" i="5"/>
  <c r="AO639" i="5"/>
  <c r="AS639" i="5"/>
  <c r="AW639" i="5"/>
  <c r="BA639" i="5"/>
  <c r="BE639" i="5"/>
  <c r="AH639" i="5"/>
  <c r="AL639" i="5"/>
  <c r="AP639" i="5"/>
  <c r="AT639" i="5"/>
  <c r="AX639" i="5"/>
  <c r="BB639" i="5"/>
  <c r="BF639" i="5"/>
  <c r="AI639" i="5"/>
  <c r="AM639" i="5"/>
  <c r="AQ639" i="5"/>
  <c r="AU639" i="5"/>
  <c r="AY639" i="5"/>
  <c r="BC639" i="5"/>
  <c r="AR639" i="5"/>
  <c r="AF639" i="5"/>
  <c r="AV639" i="5"/>
  <c r="AJ639" i="5"/>
  <c r="AZ639" i="5"/>
  <c r="AN639" i="5"/>
  <c r="BD639" i="5"/>
  <c r="AG635" i="5"/>
  <c r="AK635" i="5"/>
  <c r="AO635" i="5"/>
  <c r="AS635" i="5"/>
  <c r="AW635" i="5"/>
  <c r="BA635" i="5"/>
  <c r="BE635" i="5"/>
  <c r="AH635" i="5"/>
  <c r="AL635" i="5"/>
  <c r="AP635" i="5"/>
  <c r="AT635" i="5"/>
  <c r="AX635" i="5"/>
  <c r="BB635" i="5"/>
  <c r="BF635" i="5"/>
  <c r="AI635" i="5"/>
  <c r="AM635" i="5"/>
  <c r="AQ635" i="5"/>
  <c r="AU635" i="5"/>
  <c r="AY635" i="5"/>
  <c r="BC635" i="5"/>
  <c r="AN635" i="5"/>
  <c r="BD635" i="5"/>
  <c r="AR635" i="5"/>
  <c r="AF635" i="5"/>
  <c r="AV635" i="5"/>
  <c r="AZ635" i="5"/>
  <c r="AJ635" i="5"/>
  <c r="AG631" i="5"/>
  <c r="AK631" i="5"/>
  <c r="AO631" i="5"/>
  <c r="AS631" i="5"/>
  <c r="AW631" i="5"/>
  <c r="BA631" i="5"/>
  <c r="BE631" i="5"/>
  <c r="AH631" i="5"/>
  <c r="AL631" i="5"/>
  <c r="AP631" i="5"/>
  <c r="AT631" i="5"/>
  <c r="AX631" i="5"/>
  <c r="BB631" i="5"/>
  <c r="BF631" i="5"/>
  <c r="AI631" i="5"/>
  <c r="AM631" i="5"/>
  <c r="AQ631" i="5"/>
  <c r="AU631" i="5"/>
  <c r="AY631" i="5"/>
  <c r="BC631" i="5"/>
  <c r="AJ631" i="5"/>
  <c r="AZ631" i="5"/>
  <c r="AN631" i="5"/>
  <c r="BD631" i="5"/>
  <c r="AR631" i="5"/>
  <c r="AF631" i="5"/>
  <c r="BG631" i="5" s="1"/>
  <c r="AV631" i="5"/>
  <c r="AG627" i="5"/>
  <c r="AK627" i="5"/>
  <c r="AO627" i="5"/>
  <c r="AS627" i="5"/>
  <c r="AW627" i="5"/>
  <c r="BA627" i="5"/>
  <c r="BE627" i="5"/>
  <c r="AH627" i="5"/>
  <c r="AL627" i="5"/>
  <c r="AP627" i="5"/>
  <c r="AT627" i="5"/>
  <c r="AX627" i="5"/>
  <c r="BB627" i="5"/>
  <c r="BF627" i="5"/>
  <c r="AI627" i="5"/>
  <c r="AM627" i="5"/>
  <c r="AQ627" i="5"/>
  <c r="AU627" i="5"/>
  <c r="AY627" i="5"/>
  <c r="BC627" i="5"/>
  <c r="AF627" i="5"/>
  <c r="AV627" i="5"/>
  <c r="AJ627" i="5"/>
  <c r="AZ627" i="5"/>
  <c r="AN627" i="5"/>
  <c r="BD627" i="5"/>
  <c r="AR627" i="5"/>
  <c r="AG623" i="5"/>
  <c r="AK623" i="5"/>
  <c r="AO623" i="5"/>
  <c r="AS623" i="5"/>
  <c r="AW623" i="5"/>
  <c r="BA623" i="5"/>
  <c r="BE623" i="5"/>
  <c r="AH623" i="5"/>
  <c r="AL623" i="5"/>
  <c r="AP623" i="5"/>
  <c r="AT623" i="5"/>
  <c r="AX623" i="5"/>
  <c r="BB623" i="5"/>
  <c r="BF623" i="5"/>
  <c r="AI623" i="5"/>
  <c r="AM623" i="5"/>
  <c r="AQ623" i="5"/>
  <c r="AU623" i="5"/>
  <c r="AY623" i="5"/>
  <c r="BC623" i="5"/>
  <c r="AR623" i="5"/>
  <c r="AF623" i="5"/>
  <c r="AV623" i="5"/>
  <c r="AJ623" i="5"/>
  <c r="AZ623" i="5"/>
  <c r="BD623" i="5"/>
  <c r="AN623" i="5"/>
  <c r="AG619" i="5"/>
  <c r="AK619" i="5"/>
  <c r="AO619" i="5"/>
  <c r="AS619" i="5"/>
  <c r="AW619" i="5"/>
  <c r="BA619" i="5"/>
  <c r="BE619" i="5"/>
  <c r="AH619" i="5"/>
  <c r="AL619" i="5"/>
  <c r="AP619" i="5"/>
  <c r="AT619" i="5"/>
  <c r="AX619" i="5"/>
  <c r="BB619" i="5"/>
  <c r="BF619" i="5"/>
  <c r="AI619" i="5"/>
  <c r="AM619" i="5"/>
  <c r="AQ619" i="5"/>
  <c r="AU619" i="5"/>
  <c r="AY619" i="5"/>
  <c r="BC619" i="5"/>
  <c r="AN619" i="5"/>
  <c r="BD619" i="5"/>
  <c r="AR619" i="5"/>
  <c r="AF619" i="5"/>
  <c r="AV619" i="5"/>
  <c r="AJ619" i="5"/>
  <c r="AZ619" i="5"/>
  <c r="AG615" i="5"/>
  <c r="AK615" i="5"/>
  <c r="AO615" i="5"/>
  <c r="AS615" i="5"/>
  <c r="AW615" i="5"/>
  <c r="BA615" i="5"/>
  <c r="BE615" i="5"/>
  <c r="AH615" i="5"/>
  <c r="AL615" i="5"/>
  <c r="AP615" i="5"/>
  <c r="AT615" i="5"/>
  <c r="AX615" i="5"/>
  <c r="BB615" i="5"/>
  <c r="BF615" i="5"/>
  <c r="AI615" i="5"/>
  <c r="AM615" i="5"/>
  <c r="AQ615" i="5"/>
  <c r="AU615" i="5"/>
  <c r="AY615" i="5"/>
  <c r="BC615" i="5"/>
  <c r="AJ615" i="5"/>
  <c r="AZ615" i="5"/>
  <c r="AN615" i="5"/>
  <c r="BD615" i="5"/>
  <c r="AR615" i="5"/>
  <c r="AF615" i="5"/>
  <c r="BG615" i="5" s="1"/>
  <c r="AV615" i="5"/>
  <c r="AG611" i="5"/>
  <c r="AK611" i="5"/>
  <c r="AO611" i="5"/>
  <c r="AS611" i="5"/>
  <c r="AW611" i="5"/>
  <c r="BA611" i="5"/>
  <c r="BE611" i="5"/>
  <c r="AH611" i="5"/>
  <c r="AL611" i="5"/>
  <c r="AP611" i="5"/>
  <c r="AT611" i="5"/>
  <c r="AX611" i="5"/>
  <c r="BB611" i="5"/>
  <c r="BF611" i="5"/>
  <c r="AI611" i="5"/>
  <c r="AM611" i="5"/>
  <c r="AQ611" i="5"/>
  <c r="AU611" i="5"/>
  <c r="AY611" i="5"/>
  <c r="BC611" i="5"/>
  <c r="AF611" i="5"/>
  <c r="AV611" i="5"/>
  <c r="AJ611" i="5"/>
  <c r="AZ611" i="5"/>
  <c r="AN611" i="5"/>
  <c r="BD611" i="5"/>
  <c r="AR611" i="5"/>
  <c r="AG607" i="5"/>
  <c r="AK607" i="5"/>
  <c r="AO607" i="5"/>
  <c r="AS607" i="5"/>
  <c r="AW607" i="5"/>
  <c r="BA607" i="5"/>
  <c r="BE607" i="5"/>
  <c r="AH607" i="5"/>
  <c r="AL607" i="5"/>
  <c r="AP607" i="5"/>
  <c r="AT607" i="5"/>
  <c r="AX607" i="5"/>
  <c r="BB607" i="5"/>
  <c r="BF607" i="5"/>
  <c r="AI607" i="5"/>
  <c r="AM607" i="5"/>
  <c r="AQ607" i="5"/>
  <c r="AU607" i="5"/>
  <c r="AY607" i="5"/>
  <c r="BC607" i="5"/>
  <c r="AR607" i="5"/>
  <c r="AF607" i="5"/>
  <c r="AV607" i="5"/>
  <c r="AJ607" i="5"/>
  <c r="AZ607" i="5"/>
  <c r="AN607" i="5"/>
  <c r="BD607" i="5"/>
  <c r="AG603" i="5"/>
  <c r="AK603" i="5"/>
  <c r="AO603" i="5"/>
  <c r="AS603" i="5"/>
  <c r="AW603" i="5"/>
  <c r="BA603" i="5"/>
  <c r="BE603" i="5"/>
  <c r="AH603" i="5"/>
  <c r="AL603" i="5"/>
  <c r="AP603" i="5"/>
  <c r="AT603" i="5"/>
  <c r="AX603" i="5"/>
  <c r="BB603" i="5"/>
  <c r="BF603" i="5"/>
  <c r="AI603" i="5"/>
  <c r="AM603" i="5"/>
  <c r="AQ603" i="5"/>
  <c r="AU603" i="5"/>
  <c r="AY603" i="5"/>
  <c r="BC603" i="5"/>
  <c r="AN603" i="5"/>
  <c r="BD603" i="5"/>
  <c r="AR603" i="5"/>
  <c r="AF603" i="5"/>
  <c r="AV603" i="5"/>
  <c r="AJ603" i="5"/>
  <c r="AZ603" i="5"/>
  <c r="AG599" i="5"/>
  <c r="AK599" i="5"/>
  <c r="AO599" i="5"/>
  <c r="AS599" i="5"/>
  <c r="AW599" i="5"/>
  <c r="BA599" i="5"/>
  <c r="BE599" i="5"/>
  <c r="AH599" i="5"/>
  <c r="AL599" i="5"/>
  <c r="AP599" i="5"/>
  <c r="AT599" i="5"/>
  <c r="AX599" i="5"/>
  <c r="BB599" i="5"/>
  <c r="BF599" i="5"/>
  <c r="AI599" i="5"/>
  <c r="AM599" i="5"/>
  <c r="AQ599" i="5"/>
  <c r="AU599" i="5"/>
  <c r="AY599" i="5"/>
  <c r="BC599" i="5"/>
  <c r="AJ599" i="5"/>
  <c r="AZ599" i="5"/>
  <c r="AN599" i="5"/>
  <c r="BD599" i="5"/>
  <c r="AR599" i="5"/>
  <c r="AF599" i="5"/>
  <c r="BG599" i="5" s="1"/>
  <c r="AV599" i="5"/>
  <c r="AG595" i="5"/>
  <c r="AK595" i="5"/>
  <c r="AO595" i="5"/>
  <c r="AS595" i="5"/>
  <c r="AW595" i="5"/>
  <c r="BA595" i="5"/>
  <c r="BE595" i="5"/>
  <c r="AH595" i="5"/>
  <c r="AL595" i="5"/>
  <c r="AP595" i="5"/>
  <c r="AT595" i="5"/>
  <c r="AX595" i="5"/>
  <c r="BB595" i="5"/>
  <c r="BF595" i="5"/>
  <c r="AI595" i="5"/>
  <c r="AM595" i="5"/>
  <c r="AQ595" i="5"/>
  <c r="AU595" i="5"/>
  <c r="AY595" i="5"/>
  <c r="BC595" i="5"/>
  <c r="AF595" i="5"/>
  <c r="AV595" i="5"/>
  <c r="AJ595" i="5"/>
  <c r="AZ595" i="5"/>
  <c r="AN595" i="5"/>
  <c r="BD595" i="5"/>
  <c r="AR595" i="5"/>
  <c r="AG591" i="5"/>
  <c r="AK591" i="5"/>
  <c r="AO591" i="5"/>
  <c r="AS591" i="5"/>
  <c r="AW591" i="5"/>
  <c r="BA591" i="5"/>
  <c r="BE591" i="5"/>
  <c r="AH591" i="5"/>
  <c r="AL591" i="5"/>
  <c r="AP591" i="5"/>
  <c r="AT591" i="5"/>
  <c r="AX591" i="5"/>
  <c r="BB591" i="5"/>
  <c r="BF591" i="5"/>
  <c r="AI591" i="5"/>
  <c r="AM591" i="5"/>
  <c r="AQ591" i="5"/>
  <c r="AU591" i="5"/>
  <c r="AY591" i="5"/>
  <c r="BC591" i="5"/>
  <c r="AR591" i="5"/>
  <c r="AF591" i="5"/>
  <c r="AV591" i="5"/>
  <c r="AJ591" i="5"/>
  <c r="AZ591" i="5"/>
  <c r="AN591" i="5"/>
  <c r="BD591" i="5"/>
  <c r="AG587" i="5"/>
  <c r="AK587" i="5"/>
  <c r="AO587" i="5"/>
  <c r="AS587" i="5"/>
  <c r="AW587" i="5"/>
  <c r="BA587" i="5"/>
  <c r="BE587" i="5"/>
  <c r="AH587" i="5"/>
  <c r="AL587" i="5"/>
  <c r="AP587" i="5"/>
  <c r="AT587" i="5"/>
  <c r="AX587" i="5"/>
  <c r="BB587" i="5"/>
  <c r="BF587" i="5"/>
  <c r="AI587" i="5"/>
  <c r="AM587" i="5"/>
  <c r="AQ587" i="5"/>
  <c r="AU587" i="5"/>
  <c r="AY587" i="5"/>
  <c r="BC587" i="5"/>
  <c r="AN587" i="5"/>
  <c r="BD587" i="5"/>
  <c r="AR587" i="5"/>
  <c r="AF587" i="5"/>
  <c r="AV587" i="5"/>
  <c r="AJ587" i="5"/>
  <c r="AZ587" i="5"/>
  <c r="AG583" i="5"/>
  <c r="AK583" i="5"/>
  <c r="AO583" i="5"/>
  <c r="AS583" i="5"/>
  <c r="AW583" i="5"/>
  <c r="BA583" i="5"/>
  <c r="BE583" i="5"/>
  <c r="AH583" i="5"/>
  <c r="AL583" i="5"/>
  <c r="AP583" i="5"/>
  <c r="AT583" i="5"/>
  <c r="AX583" i="5"/>
  <c r="BB583" i="5"/>
  <c r="BF583" i="5"/>
  <c r="AI583" i="5"/>
  <c r="AM583" i="5"/>
  <c r="AQ583" i="5"/>
  <c r="AU583" i="5"/>
  <c r="AY583" i="5"/>
  <c r="BC583" i="5"/>
  <c r="AJ583" i="5"/>
  <c r="AZ583" i="5"/>
  <c r="AN583" i="5"/>
  <c r="BD583" i="5"/>
  <c r="AR583" i="5"/>
  <c r="AV583" i="5"/>
  <c r="AF583" i="5"/>
  <c r="AG579" i="5"/>
  <c r="AK579" i="5"/>
  <c r="AO579" i="5"/>
  <c r="AS579" i="5"/>
  <c r="AW579" i="5"/>
  <c r="BA579" i="5"/>
  <c r="BE579" i="5"/>
  <c r="AH579" i="5"/>
  <c r="AL579" i="5"/>
  <c r="AP579" i="5"/>
  <c r="AT579" i="5"/>
  <c r="AX579" i="5"/>
  <c r="BB579" i="5"/>
  <c r="BF579" i="5"/>
  <c r="AI579" i="5"/>
  <c r="AM579" i="5"/>
  <c r="AQ579" i="5"/>
  <c r="AU579" i="5"/>
  <c r="AY579" i="5"/>
  <c r="BC579" i="5"/>
  <c r="AF579" i="5"/>
  <c r="AV579" i="5"/>
  <c r="AJ579" i="5"/>
  <c r="AZ579" i="5"/>
  <c r="AN579" i="5"/>
  <c r="BD579" i="5"/>
  <c r="AR579" i="5"/>
  <c r="AG575" i="5"/>
  <c r="AK575" i="5"/>
  <c r="AO575" i="5"/>
  <c r="AS575" i="5"/>
  <c r="AW575" i="5"/>
  <c r="BA575" i="5"/>
  <c r="BE575" i="5"/>
  <c r="AH575" i="5"/>
  <c r="AL575" i="5"/>
  <c r="AP575" i="5"/>
  <c r="AT575" i="5"/>
  <c r="AX575" i="5"/>
  <c r="BB575" i="5"/>
  <c r="BF575" i="5"/>
  <c r="AI575" i="5"/>
  <c r="AM575" i="5"/>
  <c r="AQ575" i="5"/>
  <c r="AU575" i="5"/>
  <c r="AY575" i="5"/>
  <c r="BC575" i="5"/>
  <c r="AR575" i="5"/>
  <c r="AF575" i="5"/>
  <c r="AV575" i="5"/>
  <c r="AJ575" i="5"/>
  <c r="AZ575" i="5"/>
  <c r="AN575" i="5"/>
  <c r="BD575" i="5"/>
  <c r="AG571" i="5"/>
  <c r="AK571" i="5"/>
  <c r="AO571" i="5"/>
  <c r="AS571" i="5"/>
  <c r="AW571" i="5"/>
  <c r="BA571" i="5"/>
  <c r="BE571" i="5"/>
  <c r="AH571" i="5"/>
  <c r="AL571" i="5"/>
  <c r="AP571" i="5"/>
  <c r="AT571" i="5"/>
  <c r="AX571" i="5"/>
  <c r="BB571" i="5"/>
  <c r="BF571" i="5"/>
  <c r="AI571" i="5"/>
  <c r="AM571" i="5"/>
  <c r="AQ571" i="5"/>
  <c r="AU571" i="5"/>
  <c r="AY571" i="5"/>
  <c r="BC571" i="5"/>
  <c r="AN571" i="5"/>
  <c r="BD571" i="5"/>
  <c r="AR571" i="5"/>
  <c r="AF571" i="5"/>
  <c r="AV571" i="5"/>
  <c r="AJ571" i="5"/>
  <c r="AZ571" i="5"/>
  <c r="AG567" i="5"/>
  <c r="AK567" i="5"/>
  <c r="AO567" i="5"/>
  <c r="AS567" i="5"/>
  <c r="AW567" i="5"/>
  <c r="BA567" i="5"/>
  <c r="BE567" i="5"/>
  <c r="AH567" i="5"/>
  <c r="AL567" i="5"/>
  <c r="AP567" i="5"/>
  <c r="AT567" i="5"/>
  <c r="AX567" i="5"/>
  <c r="BB567" i="5"/>
  <c r="BF567" i="5"/>
  <c r="AI567" i="5"/>
  <c r="AM567" i="5"/>
  <c r="AQ567" i="5"/>
  <c r="AU567" i="5"/>
  <c r="AY567" i="5"/>
  <c r="BC567" i="5"/>
  <c r="AJ567" i="5"/>
  <c r="AZ567" i="5"/>
  <c r="AN567" i="5"/>
  <c r="BD567" i="5"/>
  <c r="AR567" i="5"/>
  <c r="AF567" i="5"/>
  <c r="BG567" i="5" s="1"/>
  <c r="AV567" i="5"/>
  <c r="AG563" i="5"/>
  <c r="AK563" i="5"/>
  <c r="AO563" i="5"/>
  <c r="AS563" i="5"/>
  <c r="AW563" i="5"/>
  <c r="BA563" i="5"/>
  <c r="BE563" i="5"/>
  <c r="AH563" i="5"/>
  <c r="AL563" i="5"/>
  <c r="AP563" i="5"/>
  <c r="AT563" i="5"/>
  <c r="AX563" i="5"/>
  <c r="BB563" i="5"/>
  <c r="BF563" i="5"/>
  <c r="AI563" i="5"/>
  <c r="AM563" i="5"/>
  <c r="AQ563" i="5"/>
  <c r="AU563" i="5"/>
  <c r="AY563" i="5"/>
  <c r="BC563" i="5"/>
  <c r="AF563" i="5"/>
  <c r="AV563" i="5"/>
  <c r="AJ563" i="5"/>
  <c r="AZ563" i="5"/>
  <c r="AN563" i="5"/>
  <c r="BD563" i="5"/>
  <c r="AR563" i="5"/>
  <c r="AG559" i="5"/>
  <c r="AK559" i="5"/>
  <c r="AO559" i="5"/>
  <c r="AS559" i="5"/>
  <c r="AW559" i="5"/>
  <c r="BA559" i="5"/>
  <c r="BE559" i="5"/>
  <c r="AH559" i="5"/>
  <c r="AL559" i="5"/>
  <c r="AP559" i="5"/>
  <c r="AT559" i="5"/>
  <c r="AX559" i="5"/>
  <c r="BB559" i="5"/>
  <c r="BF559" i="5"/>
  <c r="AI559" i="5"/>
  <c r="AM559" i="5"/>
  <c r="AQ559" i="5"/>
  <c r="AU559" i="5"/>
  <c r="AY559" i="5"/>
  <c r="BC559" i="5"/>
  <c r="AR559" i="5"/>
  <c r="AF559" i="5"/>
  <c r="AV559" i="5"/>
  <c r="AJ559" i="5"/>
  <c r="AZ559" i="5"/>
  <c r="AN559" i="5"/>
  <c r="BD559" i="5"/>
  <c r="AG555" i="5"/>
  <c r="AK555" i="5"/>
  <c r="AO555" i="5"/>
  <c r="AS555" i="5"/>
  <c r="AW555" i="5"/>
  <c r="BA555" i="5"/>
  <c r="BE555" i="5"/>
  <c r="AH555" i="5"/>
  <c r="AL555" i="5"/>
  <c r="AP555" i="5"/>
  <c r="AT555" i="5"/>
  <c r="AX555" i="5"/>
  <c r="BB555" i="5"/>
  <c r="BF555" i="5"/>
  <c r="AI555" i="5"/>
  <c r="AM555" i="5"/>
  <c r="AQ555" i="5"/>
  <c r="AU555" i="5"/>
  <c r="AY555" i="5"/>
  <c r="BC555" i="5"/>
  <c r="AN555" i="5"/>
  <c r="BD555" i="5"/>
  <c r="AR555" i="5"/>
  <c r="AF555" i="5"/>
  <c r="AV555" i="5"/>
  <c r="AJ555" i="5"/>
  <c r="AZ555" i="5"/>
  <c r="AG551" i="5"/>
  <c r="AK551" i="5"/>
  <c r="AO551" i="5"/>
  <c r="AS551" i="5"/>
  <c r="AW551" i="5"/>
  <c r="BA551" i="5"/>
  <c r="BE551" i="5"/>
  <c r="AH551" i="5"/>
  <c r="AL551" i="5"/>
  <c r="AP551" i="5"/>
  <c r="AT551" i="5"/>
  <c r="AX551" i="5"/>
  <c r="BB551" i="5"/>
  <c r="BF551" i="5"/>
  <c r="AI551" i="5"/>
  <c r="AM551" i="5"/>
  <c r="AQ551" i="5"/>
  <c r="AU551" i="5"/>
  <c r="AY551" i="5"/>
  <c r="BC551" i="5"/>
  <c r="AJ551" i="5"/>
  <c r="AZ551" i="5"/>
  <c r="AN551" i="5"/>
  <c r="BD551" i="5"/>
  <c r="AR551" i="5"/>
  <c r="AF551" i="5"/>
  <c r="BG551" i="5" s="1"/>
  <c r="AV551" i="5"/>
  <c r="AG547" i="5"/>
  <c r="AK547" i="5"/>
  <c r="AO547" i="5"/>
  <c r="AS547" i="5"/>
  <c r="AW547" i="5"/>
  <c r="BA547" i="5"/>
  <c r="BE547" i="5"/>
  <c r="AH547" i="5"/>
  <c r="AL547" i="5"/>
  <c r="AP547" i="5"/>
  <c r="AT547" i="5"/>
  <c r="AX547" i="5"/>
  <c r="BB547" i="5"/>
  <c r="BF547" i="5"/>
  <c r="AI547" i="5"/>
  <c r="AM547" i="5"/>
  <c r="AQ547" i="5"/>
  <c r="AU547" i="5"/>
  <c r="AY547" i="5"/>
  <c r="BC547" i="5"/>
  <c r="AF547" i="5"/>
  <c r="AV547" i="5"/>
  <c r="AJ547" i="5"/>
  <c r="AZ547" i="5"/>
  <c r="AN547" i="5"/>
  <c r="BD547" i="5"/>
  <c r="AR547" i="5"/>
  <c r="AG543" i="5"/>
  <c r="AK543" i="5"/>
  <c r="AO543" i="5"/>
  <c r="AS543" i="5"/>
  <c r="AW543" i="5"/>
  <c r="BA543" i="5"/>
  <c r="BE543" i="5"/>
  <c r="AH543" i="5"/>
  <c r="AL543" i="5"/>
  <c r="AP543" i="5"/>
  <c r="AT543" i="5"/>
  <c r="AX543" i="5"/>
  <c r="BB543" i="5"/>
  <c r="BF543" i="5"/>
  <c r="AI543" i="5"/>
  <c r="AM543" i="5"/>
  <c r="AQ543" i="5"/>
  <c r="AU543" i="5"/>
  <c r="AY543" i="5"/>
  <c r="BC543" i="5"/>
  <c r="AR543" i="5"/>
  <c r="AF543" i="5"/>
  <c r="AV543" i="5"/>
  <c r="AJ543" i="5"/>
  <c r="AZ543" i="5"/>
  <c r="AN543" i="5"/>
  <c r="BD543" i="5"/>
  <c r="AG539" i="5"/>
  <c r="AK539" i="5"/>
  <c r="AO539" i="5"/>
  <c r="AS539" i="5"/>
  <c r="AW539" i="5"/>
  <c r="BA539" i="5"/>
  <c r="BE539" i="5"/>
  <c r="AH539" i="5"/>
  <c r="AL539" i="5"/>
  <c r="AP539" i="5"/>
  <c r="AT539" i="5"/>
  <c r="AX539" i="5"/>
  <c r="BB539" i="5"/>
  <c r="BF539" i="5"/>
  <c r="AI539" i="5"/>
  <c r="AM539" i="5"/>
  <c r="AQ539" i="5"/>
  <c r="AU539" i="5"/>
  <c r="AY539" i="5"/>
  <c r="BC539" i="5"/>
  <c r="AN539" i="5"/>
  <c r="BD539" i="5"/>
  <c r="AR539" i="5"/>
  <c r="AF539" i="5"/>
  <c r="AV539" i="5"/>
  <c r="AJ539" i="5"/>
  <c r="AZ539" i="5"/>
  <c r="AG535" i="5"/>
  <c r="AK535" i="5"/>
  <c r="AO535" i="5"/>
  <c r="AS535" i="5"/>
  <c r="AW535" i="5"/>
  <c r="BA535" i="5"/>
  <c r="BE535" i="5"/>
  <c r="AH535" i="5"/>
  <c r="AL535" i="5"/>
  <c r="AP535" i="5"/>
  <c r="AT535" i="5"/>
  <c r="AX535" i="5"/>
  <c r="BB535" i="5"/>
  <c r="BF535" i="5"/>
  <c r="AI535" i="5"/>
  <c r="AM535" i="5"/>
  <c r="AQ535" i="5"/>
  <c r="AU535" i="5"/>
  <c r="AY535" i="5"/>
  <c r="BC535" i="5"/>
  <c r="AJ535" i="5"/>
  <c r="AZ535" i="5"/>
  <c r="AN535" i="5"/>
  <c r="BD535" i="5"/>
  <c r="AR535" i="5"/>
  <c r="AF535" i="5"/>
  <c r="BG535" i="5" s="1"/>
  <c r="AV535" i="5"/>
  <c r="AG531" i="5"/>
  <c r="AK531" i="5"/>
  <c r="AO531" i="5"/>
  <c r="AS531" i="5"/>
  <c r="AW531" i="5"/>
  <c r="BA531" i="5"/>
  <c r="BE531" i="5"/>
  <c r="AH531" i="5"/>
  <c r="AL531" i="5"/>
  <c r="AP531" i="5"/>
  <c r="AT531" i="5"/>
  <c r="AX531" i="5"/>
  <c r="BB531" i="5"/>
  <c r="BF531" i="5"/>
  <c r="AI531" i="5"/>
  <c r="AM531" i="5"/>
  <c r="AQ531" i="5"/>
  <c r="AU531" i="5"/>
  <c r="AY531" i="5"/>
  <c r="BC531" i="5"/>
  <c r="AF531" i="5"/>
  <c r="AV531" i="5"/>
  <c r="AJ531" i="5"/>
  <c r="AZ531" i="5"/>
  <c r="AN531" i="5"/>
  <c r="BD531" i="5"/>
  <c r="AR531" i="5"/>
  <c r="AF527" i="5"/>
  <c r="AJ527" i="5"/>
  <c r="AN527" i="5"/>
  <c r="AR527" i="5"/>
  <c r="AV527" i="5"/>
  <c r="AZ527" i="5"/>
  <c r="BD527" i="5"/>
  <c r="AG527" i="5"/>
  <c r="AK527" i="5"/>
  <c r="AO527" i="5"/>
  <c r="AS527" i="5"/>
  <c r="AW527" i="5"/>
  <c r="BA527" i="5"/>
  <c r="BE527" i="5"/>
  <c r="AH527" i="5"/>
  <c r="AL527" i="5"/>
  <c r="AP527" i="5"/>
  <c r="AT527" i="5"/>
  <c r="AX527" i="5"/>
  <c r="BB527" i="5"/>
  <c r="BF527" i="5"/>
  <c r="AQ527" i="5"/>
  <c r="AU527" i="5"/>
  <c r="AI527" i="5"/>
  <c r="AY527" i="5"/>
  <c r="AM527" i="5"/>
  <c r="BC527" i="5"/>
  <c r="AF523" i="5"/>
  <c r="AJ523" i="5"/>
  <c r="AN523" i="5"/>
  <c r="AR523" i="5"/>
  <c r="AV523" i="5"/>
  <c r="AZ523" i="5"/>
  <c r="BD523" i="5"/>
  <c r="AG523" i="5"/>
  <c r="AK523" i="5"/>
  <c r="AO523" i="5"/>
  <c r="AS523" i="5"/>
  <c r="AW523" i="5"/>
  <c r="BA523" i="5"/>
  <c r="BE523" i="5"/>
  <c r="AH523" i="5"/>
  <c r="AL523" i="5"/>
  <c r="AP523" i="5"/>
  <c r="AT523" i="5"/>
  <c r="AX523" i="5"/>
  <c r="BB523" i="5"/>
  <c r="BF523" i="5"/>
  <c r="AM523" i="5"/>
  <c r="BC523" i="5"/>
  <c r="AQ523" i="5"/>
  <c r="AU523" i="5"/>
  <c r="AY523" i="5"/>
  <c r="AI523" i="5"/>
  <c r="AF519" i="5"/>
  <c r="AJ519" i="5"/>
  <c r="AN519" i="5"/>
  <c r="AR519" i="5"/>
  <c r="AV519" i="5"/>
  <c r="AZ519" i="5"/>
  <c r="BD519" i="5"/>
  <c r="AG519" i="5"/>
  <c r="AK519" i="5"/>
  <c r="AO519" i="5"/>
  <c r="AS519" i="5"/>
  <c r="AW519" i="5"/>
  <c r="BA519" i="5"/>
  <c r="BE519" i="5"/>
  <c r="AH519" i="5"/>
  <c r="AL519" i="5"/>
  <c r="AP519" i="5"/>
  <c r="AT519" i="5"/>
  <c r="AX519" i="5"/>
  <c r="BB519" i="5"/>
  <c r="BF519" i="5"/>
  <c r="AI519" i="5"/>
  <c r="AY519" i="5"/>
  <c r="AM519" i="5"/>
  <c r="BC519" i="5"/>
  <c r="AQ519" i="5"/>
  <c r="AU519" i="5"/>
  <c r="AF515" i="5"/>
  <c r="AJ515" i="5"/>
  <c r="AN515" i="5"/>
  <c r="AR515" i="5"/>
  <c r="AV515" i="5"/>
  <c r="AZ515" i="5"/>
  <c r="BD515" i="5"/>
  <c r="AG515" i="5"/>
  <c r="AK515" i="5"/>
  <c r="AO515" i="5"/>
  <c r="AS515" i="5"/>
  <c r="AW515" i="5"/>
  <c r="BA515" i="5"/>
  <c r="BE515" i="5"/>
  <c r="AH515" i="5"/>
  <c r="AL515" i="5"/>
  <c r="AP515" i="5"/>
  <c r="AT515" i="5"/>
  <c r="AX515" i="5"/>
  <c r="BB515" i="5"/>
  <c r="BF515" i="5"/>
  <c r="AU515" i="5"/>
  <c r="AI515" i="5"/>
  <c r="AY515" i="5"/>
  <c r="AM515" i="5"/>
  <c r="BC515" i="5"/>
  <c r="AQ515" i="5"/>
  <c r="AF511" i="5"/>
  <c r="AJ511" i="5"/>
  <c r="AN511" i="5"/>
  <c r="AR511" i="5"/>
  <c r="AV511" i="5"/>
  <c r="AZ511" i="5"/>
  <c r="BD511" i="5"/>
  <c r="AG511" i="5"/>
  <c r="AK511" i="5"/>
  <c r="AO511" i="5"/>
  <c r="AS511" i="5"/>
  <c r="AW511" i="5"/>
  <c r="BA511" i="5"/>
  <c r="BE511" i="5"/>
  <c r="AH511" i="5"/>
  <c r="AL511" i="5"/>
  <c r="AP511" i="5"/>
  <c r="AT511" i="5"/>
  <c r="AX511" i="5"/>
  <c r="BB511" i="5"/>
  <c r="BF511" i="5"/>
  <c r="AQ511" i="5"/>
  <c r="AU511" i="5"/>
  <c r="AI511" i="5"/>
  <c r="AY511" i="5"/>
  <c r="BC511" i="5"/>
  <c r="AM511" i="5"/>
  <c r="AF507" i="5"/>
  <c r="AJ507" i="5"/>
  <c r="AN507" i="5"/>
  <c r="AR507" i="5"/>
  <c r="AV507" i="5"/>
  <c r="AZ507" i="5"/>
  <c r="BD507" i="5"/>
  <c r="AG507" i="5"/>
  <c r="AK507" i="5"/>
  <c r="AO507" i="5"/>
  <c r="AS507" i="5"/>
  <c r="AW507" i="5"/>
  <c r="BA507" i="5"/>
  <c r="BE507" i="5"/>
  <c r="AH507" i="5"/>
  <c r="AL507" i="5"/>
  <c r="AP507" i="5"/>
  <c r="AT507" i="5"/>
  <c r="AX507" i="5"/>
  <c r="BB507" i="5"/>
  <c r="BF507" i="5"/>
  <c r="AM507" i="5"/>
  <c r="BC507" i="5"/>
  <c r="AQ507" i="5"/>
  <c r="AU507" i="5"/>
  <c r="AI507" i="5"/>
  <c r="AY507" i="5"/>
  <c r="AF503" i="5"/>
  <c r="AJ503" i="5"/>
  <c r="AN503" i="5"/>
  <c r="AR503" i="5"/>
  <c r="AV503" i="5"/>
  <c r="AZ503" i="5"/>
  <c r="BD503" i="5"/>
  <c r="AG503" i="5"/>
  <c r="AK503" i="5"/>
  <c r="AO503" i="5"/>
  <c r="AS503" i="5"/>
  <c r="AW503" i="5"/>
  <c r="BA503" i="5"/>
  <c r="BE503" i="5"/>
  <c r="AH503" i="5"/>
  <c r="AL503" i="5"/>
  <c r="AP503" i="5"/>
  <c r="AT503" i="5"/>
  <c r="AX503" i="5"/>
  <c r="BB503" i="5"/>
  <c r="BF503" i="5"/>
  <c r="AI503" i="5"/>
  <c r="AY503" i="5"/>
  <c r="AM503" i="5"/>
  <c r="BC503" i="5"/>
  <c r="AQ503" i="5"/>
  <c r="AU503" i="5"/>
  <c r="AF499" i="5"/>
  <c r="AJ499" i="5"/>
  <c r="AN499" i="5"/>
  <c r="AR499" i="5"/>
  <c r="AV499" i="5"/>
  <c r="AZ499" i="5"/>
  <c r="BD499" i="5"/>
  <c r="AG499" i="5"/>
  <c r="AK499" i="5"/>
  <c r="AO499" i="5"/>
  <c r="AS499" i="5"/>
  <c r="AW499" i="5"/>
  <c r="BA499" i="5"/>
  <c r="BE499" i="5"/>
  <c r="AH499" i="5"/>
  <c r="AL499" i="5"/>
  <c r="AP499" i="5"/>
  <c r="AT499" i="5"/>
  <c r="AX499" i="5"/>
  <c r="BB499" i="5"/>
  <c r="BF499" i="5"/>
  <c r="AU499" i="5"/>
  <c r="AI499" i="5"/>
  <c r="AY499" i="5"/>
  <c r="AM499" i="5"/>
  <c r="BC499" i="5"/>
  <c r="AQ499" i="5"/>
  <c r="AF495" i="5"/>
  <c r="AJ495" i="5"/>
  <c r="AN495" i="5"/>
  <c r="AR495" i="5"/>
  <c r="AV495" i="5"/>
  <c r="AZ495" i="5"/>
  <c r="BD495" i="5"/>
  <c r="AG495" i="5"/>
  <c r="AK495" i="5"/>
  <c r="AO495" i="5"/>
  <c r="AS495" i="5"/>
  <c r="AW495" i="5"/>
  <c r="BA495" i="5"/>
  <c r="BE495" i="5"/>
  <c r="AH495" i="5"/>
  <c r="AL495" i="5"/>
  <c r="AP495" i="5"/>
  <c r="AT495" i="5"/>
  <c r="AX495" i="5"/>
  <c r="BB495" i="5"/>
  <c r="BF495" i="5"/>
  <c r="AQ495" i="5"/>
  <c r="AU495" i="5"/>
  <c r="AI495" i="5"/>
  <c r="AY495" i="5"/>
  <c r="AM495" i="5"/>
  <c r="BC495" i="5"/>
  <c r="AF491" i="5"/>
  <c r="AJ491" i="5"/>
  <c r="AN491" i="5"/>
  <c r="AR491" i="5"/>
  <c r="AV491" i="5"/>
  <c r="AZ491" i="5"/>
  <c r="BD491" i="5"/>
  <c r="AG491" i="5"/>
  <c r="AK491" i="5"/>
  <c r="AO491" i="5"/>
  <c r="AS491" i="5"/>
  <c r="AW491" i="5"/>
  <c r="BA491" i="5"/>
  <c r="BE491" i="5"/>
  <c r="AH491" i="5"/>
  <c r="AL491" i="5"/>
  <c r="AP491" i="5"/>
  <c r="AT491" i="5"/>
  <c r="AX491" i="5"/>
  <c r="BB491" i="5"/>
  <c r="BF491" i="5"/>
  <c r="AM491" i="5"/>
  <c r="BC491" i="5"/>
  <c r="AQ491" i="5"/>
  <c r="AU491" i="5"/>
  <c r="AI491" i="5"/>
  <c r="AY491" i="5"/>
  <c r="AF487" i="5"/>
  <c r="AJ487" i="5"/>
  <c r="AN487" i="5"/>
  <c r="AR487" i="5"/>
  <c r="AV487" i="5"/>
  <c r="AZ487" i="5"/>
  <c r="BD487" i="5"/>
  <c r="AG487" i="5"/>
  <c r="AK487" i="5"/>
  <c r="AO487" i="5"/>
  <c r="AS487" i="5"/>
  <c r="AW487" i="5"/>
  <c r="BA487" i="5"/>
  <c r="BE487" i="5"/>
  <c r="AH487" i="5"/>
  <c r="AL487" i="5"/>
  <c r="AP487" i="5"/>
  <c r="AT487" i="5"/>
  <c r="AX487" i="5"/>
  <c r="BB487" i="5"/>
  <c r="BF487" i="5"/>
  <c r="AI487" i="5"/>
  <c r="AY487" i="5"/>
  <c r="AM487" i="5"/>
  <c r="BC487" i="5"/>
  <c r="AQ487" i="5"/>
  <c r="AU487" i="5"/>
  <c r="AF483" i="5"/>
  <c r="AJ483" i="5"/>
  <c r="AN483" i="5"/>
  <c r="AR483" i="5"/>
  <c r="AV483" i="5"/>
  <c r="AZ483" i="5"/>
  <c r="BD483" i="5"/>
  <c r="AG483" i="5"/>
  <c r="AK483" i="5"/>
  <c r="AO483" i="5"/>
  <c r="AS483" i="5"/>
  <c r="AW483" i="5"/>
  <c r="BA483" i="5"/>
  <c r="BE483" i="5"/>
  <c r="AH483" i="5"/>
  <c r="AL483" i="5"/>
  <c r="AP483" i="5"/>
  <c r="AT483" i="5"/>
  <c r="AX483" i="5"/>
  <c r="BB483" i="5"/>
  <c r="BF483" i="5"/>
  <c r="AU483" i="5"/>
  <c r="AI483" i="5"/>
  <c r="AY483" i="5"/>
  <c r="AM483" i="5"/>
  <c r="BC483" i="5"/>
  <c r="AQ483" i="5"/>
  <c r="AF479" i="5"/>
  <c r="AJ479" i="5"/>
  <c r="AN479" i="5"/>
  <c r="AR479" i="5"/>
  <c r="AV479" i="5"/>
  <c r="AZ479" i="5"/>
  <c r="BD479" i="5"/>
  <c r="AG479" i="5"/>
  <c r="AK479" i="5"/>
  <c r="AO479" i="5"/>
  <c r="AS479" i="5"/>
  <c r="AW479" i="5"/>
  <c r="BA479" i="5"/>
  <c r="BE479" i="5"/>
  <c r="AH479" i="5"/>
  <c r="AL479" i="5"/>
  <c r="AP479" i="5"/>
  <c r="AT479" i="5"/>
  <c r="AX479" i="5"/>
  <c r="BB479" i="5"/>
  <c r="BF479" i="5"/>
  <c r="AQ479" i="5"/>
  <c r="AU479" i="5"/>
  <c r="AI479" i="5"/>
  <c r="AY479" i="5"/>
  <c r="AM479" i="5"/>
  <c r="BC479" i="5"/>
  <c r="AF475" i="5"/>
  <c r="AJ475" i="5"/>
  <c r="AN475" i="5"/>
  <c r="AR475" i="5"/>
  <c r="AV475" i="5"/>
  <c r="AZ475" i="5"/>
  <c r="BD475" i="5"/>
  <c r="AG475" i="5"/>
  <c r="AK475" i="5"/>
  <c r="AO475" i="5"/>
  <c r="AS475" i="5"/>
  <c r="AW475" i="5"/>
  <c r="BA475" i="5"/>
  <c r="BE475" i="5"/>
  <c r="AH475" i="5"/>
  <c r="AL475" i="5"/>
  <c r="AP475" i="5"/>
  <c r="AT475" i="5"/>
  <c r="AX475" i="5"/>
  <c r="BB475" i="5"/>
  <c r="BF475" i="5"/>
  <c r="AM475" i="5"/>
  <c r="BC475" i="5"/>
  <c r="AQ475" i="5"/>
  <c r="AU475" i="5"/>
  <c r="AI475" i="5"/>
  <c r="AY475" i="5"/>
  <c r="AF471" i="5"/>
  <c r="AJ471" i="5"/>
  <c r="AN471" i="5"/>
  <c r="AR471" i="5"/>
  <c r="AV471" i="5"/>
  <c r="AZ471" i="5"/>
  <c r="BD471" i="5"/>
  <c r="AG471" i="5"/>
  <c r="AK471" i="5"/>
  <c r="AO471" i="5"/>
  <c r="AS471" i="5"/>
  <c r="AW471" i="5"/>
  <c r="BA471" i="5"/>
  <c r="BE471" i="5"/>
  <c r="AH471" i="5"/>
  <c r="AL471" i="5"/>
  <c r="AP471" i="5"/>
  <c r="AT471" i="5"/>
  <c r="AX471" i="5"/>
  <c r="BB471" i="5"/>
  <c r="BF471" i="5"/>
  <c r="AI471" i="5"/>
  <c r="AY471" i="5"/>
  <c r="AM471" i="5"/>
  <c r="BC471" i="5"/>
  <c r="AQ471" i="5"/>
  <c r="AU471" i="5"/>
  <c r="AF467" i="5"/>
  <c r="AJ467" i="5"/>
  <c r="AN467" i="5"/>
  <c r="AR467" i="5"/>
  <c r="AV467" i="5"/>
  <c r="AZ467" i="5"/>
  <c r="BD467" i="5"/>
  <c r="AG467" i="5"/>
  <c r="AK467" i="5"/>
  <c r="AO467" i="5"/>
  <c r="AS467" i="5"/>
  <c r="AW467" i="5"/>
  <c r="BA467" i="5"/>
  <c r="BE467" i="5"/>
  <c r="AH467" i="5"/>
  <c r="AL467" i="5"/>
  <c r="AP467" i="5"/>
  <c r="AT467" i="5"/>
  <c r="AX467" i="5"/>
  <c r="BB467" i="5"/>
  <c r="BF467" i="5"/>
  <c r="AU467" i="5"/>
  <c r="AI467" i="5"/>
  <c r="AY467" i="5"/>
  <c r="AM467" i="5"/>
  <c r="BC467" i="5"/>
  <c r="AQ467" i="5"/>
  <c r="AG463" i="5"/>
  <c r="AK463" i="5"/>
  <c r="AO463" i="5"/>
  <c r="AS463" i="5"/>
  <c r="AW463" i="5"/>
  <c r="BA463" i="5"/>
  <c r="BE463" i="5"/>
  <c r="AF463" i="5"/>
  <c r="AL463" i="5"/>
  <c r="AQ463" i="5"/>
  <c r="AV463" i="5"/>
  <c r="BB463" i="5"/>
  <c r="AH463" i="5"/>
  <c r="AM463" i="5"/>
  <c r="AR463" i="5"/>
  <c r="AX463" i="5"/>
  <c r="BC463" i="5"/>
  <c r="AI463" i="5"/>
  <c r="AN463" i="5"/>
  <c r="AT463" i="5"/>
  <c r="AY463" i="5"/>
  <c r="BD463" i="5"/>
  <c r="AP463" i="5"/>
  <c r="AU463" i="5"/>
  <c r="AZ463" i="5"/>
  <c r="BF463" i="5"/>
  <c r="AJ463" i="5"/>
  <c r="AG459" i="5"/>
  <c r="AK459" i="5"/>
  <c r="AO459" i="5"/>
  <c r="AS459" i="5"/>
  <c r="AW459" i="5"/>
  <c r="BA459" i="5"/>
  <c r="BE459" i="5"/>
  <c r="AH459" i="5"/>
  <c r="AM459" i="5"/>
  <c r="AR459" i="5"/>
  <c r="AX459" i="5"/>
  <c r="BC459" i="5"/>
  <c r="AI459" i="5"/>
  <c r="AN459" i="5"/>
  <c r="AT459" i="5"/>
  <c r="AY459" i="5"/>
  <c r="BD459" i="5"/>
  <c r="AJ459" i="5"/>
  <c r="AP459" i="5"/>
  <c r="AU459" i="5"/>
  <c r="AZ459" i="5"/>
  <c r="BF459" i="5"/>
  <c r="AQ459" i="5"/>
  <c r="AV459" i="5"/>
  <c r="AF459" i="5"/>
  <c r="BB459" i="5"/>
  <c r="AL459" i="5"/>
  <c r="AG455" i="5"/>
  <c r="AK455" i="5"/>
  <c r="AO455" i="5"/>
  <c r="AS455" i="5"/>
  <c r="AW455" i="5"/>
  <c r="BA455" i="5"/>
  <c r="BE455" i="5"/>
  <c r="AI455" i="5"/>
  <c r="AN455" i="5"/>
  <c r="AT455" i="5"/>
  <c r="AY455" i="5"/>
  <c r="BD455" i="5"/>
  <c r="AJ455" i="5"/>
  <c r="AP455" i="5"/>
  <c r="AU455" i="5"/>
  <c r="AZ455" i="5"/>
  <c r="BF455" i="5"/>
  <c r="AF455" i="5"/>
  <c r="AL455" i="5"/>
  <c r="AQ455" i="5"/>
  <c r="AV455" i="5"/>
  <c r="BB455" i="5"/>
  <c r="AR455" i="5"/>
  <c r="AX455" i="5"/>
  <c r="AH455" i="5"/>
  <c r="BC455" i="5"/>
  <c r="AM455" i="5"/>
  <c r="AG451" i="5"/>
  <c r="AK451" i="5"/>
  <c r="AO451" i="5"/>
  <c r="AS451" i="5"/>
  <c r="AW451" i="5"/>
  <c r="BA451" i="5"/>
  <c r="BE451" i="5"/>
  <c r="AJ451" i="5"/>
  <c r="AP451" i="5"/>
  <c r="AU451" i="5"/>
  <c r="AZ451" i="5"/>
  <c r="BF451" i="5"/>
  <c r="AF451" i="5"/>
  <c r="AL451" i="5"/>
  <c r="AQ451" i="5"/>
  <c r="AV451" i="5"/>
  <c r="BB451" i="5"/>
  <c r="AH451" i="5"/>
  <c r="AM451" i="5"/>
  <c r="AR451" i="5"/>
  <c r="AX451" i="5"/>
  <c r="BC451" i="5"/>
  <c r="AT451" i="5"/>
  <c r="AY451" i="5"/>
  <c r="AI451" i="5"/>
  <c r="BD451" i="5"/>
  <c r="AN451" i="5"/>
  <c r="AG447" i="5"/>
  <c r="AK447" i="5"/>
  <c r="AO447" i="5"/>
  <c r="AS447" i="5"/>
  <c r="AW447" i="5"/>
  <c r="BA447" i="5"/>
  <c r="BE447" i="5"/>
  <c r="AF447" i="5"/>
  <c r="AL447" i="5"/>
  <c r="AQ447" i="5"/>
  <c r="AV447" i="5"/>
  <c r="BB447" i="5"/>
  <c r="AH447" i="5"/>
  <c r="AM447" i="5"/>
  <c r="AR447" i="5"/>
  <c r="AX447" i="5"/>
  <c r="BC447" i="5"/>
  <c r="AI447" i="5"/>
  <c r="AN447" i="5"/>
  <c r="AT447" i="5"/>
  <c r="AY447" i="5"/>
  <c r="BD447" i="5"/>
  <c r="AU447" i="5"/>
  <c r="AZ447" i="5"/>
  <c r="AJ447" i="5"/>
  <c r="BF447" i="5"/>
  <c r="AP447" i="5"/>
  <c r="AG443" i="5"/>
  <c r="AK443" i="5"/>
  <c r="AO443" i="5"/>
  <c r="AS443" i="5"/>
  <c r="AW443" i="5"/>
  <c r="BA443" i="5"/>
  <c r="BE443" i="5"/>
  <c r="AH443" i="5"/>
  <c r="AM443" i="5"/>
  <c r="AR443" i="5"/>
  <c r="AX443" i="5"/>
  <c r="BC443" i="5"/>
  <c r="AI443" i="5"/>
  <c r="AN443" i="5"/>
  <c r="AT443" i="5"/>
  <c r="AY443" i="5"/>
  <c r="BD443" i="5"/>
  <c r="AJ443" i="5"/>
  <c r="AP443" i="5"/>
  <c r="AU443" i="5"/>
  <c r="AZ443" i="5"/>
  <c r="BF443" i="5"/>
  <c r="AV443" i="5"/>
  <c r="AF443" i="5"/>
  <c r="BB443" i="5"/>
  <c r="AL443" i="5"/>
  <c r="AQ443" i="5"/>
  <c r="AG439" i="5"/>
  <c r="AK439" i="5"/>
  <c r="AO439" i="5"/>
  <c r="AS439" i="5"/>
  <c r="AW439" i="5"/>
  <c r="BA439" i="5"/>
  <c r="BE439" i="5"/>
  <c r="AI439" i="5"/>
  <c r="AN439" i="5"/>
  <c r="AT439" i="5"/>
  <c r="AY439" i="5"/>
  <c r="BD439" i="5"/>
  <c r="AJ439" i="5"/>
  <c r="AP439" i="5"/>
  <c r="AU439" i="5"/>
  <c r="AZ439" i="5"/>
  <c r="BF439" i="5"/>
  <c r="AF439" i="5"/>
  <c r="AL439" i="5"/>
  <c r="AQ439" i="5"/>
  <c r="AV439" i="5"/>
  <c r="BB439" i="5"/>
  <c r="AX439" i="5"/>
  <c r="AH439" i="5"/>
  <c r="BC439" i="5"/>
  <c r="AM439" i="5"/>
  <c r="AR439" i="5"/>
  <c r="AG435" i="5"/>
  <c r="AK435" i="5"/>
  <c r="AO435" i="5"/>
  <c r="AS435" i="5"/>
  <c r="AW435" i="5"/>
  <c r="BA435" i="5"/>
  <c r="BE435" i="5"/>
  <c r="AJ435" i="5"/>
  <c r="AP435" i="5"/>
  <c r="AU435" i="5"/>
  <c r="AZ435" i="5"/>
  <c r="BF435" i="5"/>
  <c r="AF435" i="5"/>
  <c r="AL435" i="5"/>
  <c r="AQ435" i="5"/>
  <c r="AV435" i="5"/>
  <c r="BB435" i="5"/>
  <c r="AH435" i="5"/>
  <c r="AM435" i="5"/>
  <c r="AR435" i="5"/>
  <c r="AX435" i="5"/>
  <c r="BC435" i="5"/>
  <c r="AY435" i="5"/>
  <c r="AI435" i="5"/>
  <c r="BD435" i="5"/>
  <c r="AN435" i="5"/>
  <c r="AT435" i="5"/>
  <c r="AG431" i="5"/>
  <c r="AK431" i="5"/>
  <c r="AO431" i="5"/>
  <c r="AS431" i="5"/>
  <c r="AW431" i="5"/>
  <c r="BA431" i="5"/>
  <c r="BE431" i="5"/>
  <c r="AF431" i="5"/>
  <c r="AL431" i="5"/>
  <c r="AQ431" i="5"/>
  <c r="AV431" i="5"/>
  <c r="BB431" i="5"/>
  <c r="AH431" i="5"/>
  <c r="AM431" i="5"/>
  <c r="AR431" i="5"/>
  <c r="AX431" i="5"/>
  <c r="BC431" i="5"/>
  <c r="AI431" i="5"/>
  <c r="AN431" i="5"/>
  <c r="AT431" i="5"/>
  <c r="AY431" i="5"/>
  <c r="BD431" i="5"/>
  <c r="AZ431" i="5"/>
  <c r="AJ431" i="5"/>
  <c r="BF431" i="5"/>
  <c r="AP431" i="5"/>
  <c r="AU431" i="5"/>
  <c r="AG427" i="5"/>
  <c r="AK427" i="5"/>
  <c r="AO427" i="5"/>
  <c r="AS427" i="5"/>
  <c r="AW427" i="5"/>
  <c r="BA427" i="5"/>
  <c r="BE427" i="5"/>
  <c r="AH427" i="5"/>
  <c r="AM427" i="5"/>
  <c r="AR427" i="5"/>
  <c r="AX427" i="5"/>
  <c r="BC427" i="5"/>
  <c r="AI427" i="5"/>
  <c r="AN427" i="5"/>
  <c r="AT427" i="5"/>
  <c r="AY427" i="5"/>
  <c r="BD427" i="5"/>
  <c r="AJ427" i="5"/>
  <c r="AP427" i="5"/>
  <c r="AU427" i="5"/>
  <c r="AZ427" i="5"/>
  <c r="BF427" i="5"/>
  <c r="AF427" i="5"/>
  <c r="BB427" i="5"/>
  <c r="AL427" i="5"/>
  <c r="AQ427" i="5"/>
  <c r="AV427" i="5"/>
  <c r="AG423" i="5"/>
  <c r="AK423" i="5"/>
  <c r="AO423" i="5"/>
  <c r="AS423" i="5"/>
  <c r="AW423" i="5"/>
  <c r="BA423" i="5"/>
  <c r="BE423" i="5"/>
  <c r="AI423" i="5"/>
  <c r="AN423" i="5"/>
  <c r="AT423" i="5"/>
  <c r="AY423" i="5"/>
  <c r="BD423" i="5"/>
  <c r="AJ423" i="5"/>
  <c r="AP423" i="5"/>
  <c r="AU423" i="5"/>
  <c r="AZ423" i="5"/>
  <c r="BF423" i="5"/>
  <c r="AF423" i="5"/>
  <c r="AL423" i="5"/>
  <c r="AQ423" i="5"/>
  <c r="AV423" i="5"/>
  <c r="BB423" i="5"/>
  <c r="AH423" i="5"/>
  <c r="BC423" i="5"/>
  <c r="AM423" i="5"/>
  <c r="AR423" i="5"/>
  <c r="AX423" i="5"/>
  <c r="AG419" i="5"/>
  <c r="AK419" i="5"/>
  <c r="AO419" i="5"/>
  <c r="AS419" i="5"/>
  <c r="AW419" i="5"/>
  <c r="BA419" i="5"/>
  <c r="BE419" i="5"/>
  <c r="AJ419" i="5"/>
  <c r="AP419" i="5"/>
  <c r="AU419" i="5"/>
  <c r="AZ419" i="5"/>
  <c r="BF419" i="5"/>
  <c r="AF419" i="5"/>
  <c r="AL419" i="5"/>
  <c r="AQ419" i="5"/>
  <c r="AV419" i="5"/>
  <c r="BB419" i="5"/>
  <c r="AH419" i="5"/>
  <c r="AM419" i="5"/>
  <c r="AR419" i="5"/>
  <c r="AX419" i="5"/>
  <c r="BC419" i="5"/>
  <c r="AI419" i="5"/>
  <c r="BD419" i="5"/>
  <c r="AN419" i="5"/>
  <c r="AT419" i="5"/>
  <c r="AY419" i="5"/>
  <c r="AG415" i="5"/>
  <c r="AK415" i="5"/>
  <c r="AO415" i="5"/>
  <c r="AS415" i="5"/>
  <c r="AW415" i="5"/>
  <c r="BA415" i="5"/>
  <c r="BE415" i="5"/>
  <c r="AF415" i="5"/>
  <c r="AL415" i="5"/>
  <c r="AQ415" i="5"/>
  <c r="AV415" i="5"/>
  <c r="BB415" i="5"/>
  <c r="AH415" i="5"/>
  <c r="AM415" i="5"/>
  <c r="AR415" i="5"/>
  <c r="AX415" i="5"/>
  <c r="BC415" i="5"/>
  <c r="AI415" i="5"/>
  <c r="AN415" i="5"/>
  <c r="AT415" i="5"/>
  <c r="AY415" i="5"/>
  <c r="BD415" i="5"/>
  <c r="AJ415" i="5"/>
  <c r="BF415" i="5"/>
  <c r="AP415" i="5"/>
  <c r="AU415" i="5"/>
  <c r="AZ415" i="5"/>
  <c r="AG411" i="5"/>
  <c r="AK411" i="5"/>
  <c r="AO411" i="5"/>
  <c r="AS411" i="5"/>
  <c r="AW411" i="5"/>
  <c r="BA411" i="5"/>
  <c r="BE411" i="5"/>
  <c r="AH411" i="5"/>
  <c r="AM411" i="5"/>
  <c r="AR411" i="5"/>
  <c r="AX411" i="5"/>
  <c r="BC411" i="5"/>
  <c r="AI411" i="5"/>
  <c r="AN411" i="5"/>
  <c r="AT411" i="5"/>
  <c r="AY411" i="5"/>
  <c r="BD411" i="5"/>
  <c r="AJ411" i="5"/>
  <c r="AP411" i="5"/>
  <c r="AU411" i="5"/>
  <c r="AZ411" i="5"/>
  <c r="BF411" i="5"/>
  <c r="AL411" i="5"/>
  <c r="AQ411" i="5"/>
  <c r="AV411" i="5"/>
  <c r="AF411" i="5"/>
  <c r="BB411" i="5"/>
  <c r="AG407" i="5"/>
  <c r="AK407" i="5"/>
  <c r="AO407" i="5"/>
  <c r="AS407" i="5"/>
  <c r="AW407" i="5"/>
  <c r="BA407" i="5"/>
  <c r="BE407" i="5"/>
  <c r="AI407" i="5"/>
  <c r="AN407" i="5"/>
  <c r="AT407" i="5"/>
  <c r="AY407" i="5"/>
  <c r="BD407" i="5"/>
  <c r="AJ407" i="5"/>
  <c r="AP407" i="5"/>
  <c r="AU407" i="5"/>
  <c r="AZ407" i="5"/>
  <c r="BF407" i="5"/>
  <c r="AF407" i="5"/>
  <c r="AL407" i="5"/>
  <c r="AQ407" i="5"/>
  <c r="AV407" i="5"/>
  <c r="BB407" i="5"/>
  <c r="AM407" i="5"/>
  <c r="AR407" i="5"/>
  <c r="AX407" i="5"/>
  <c r="AH407" i="5"/>
  <c r="BC407" i="5"/>
  <c r="AG403" i="5"/>
  <c r="AK403" i="5"/>
  <c r="AO403" i="5"/>
  <c r="AS403" i="5"/>
  <c r="AW403" i="5"/>
  <c r="BA403" i="5"/>
  <c r="BE403" i="5"/>
  <c r="AJ403" i="5"/>
  <c r="AP403" i="5"/>
  <c r="AU403" i="5"/>
  <c r="AZ403" i="5"/>
  <c r="BF403" i="5"/>
  <c r="AF403" i="5"/>
  <c r="AL403" i="5"/>
  <c r="AQ403" i="5"/>
  <c r="AV403" i="5"/>
  <c r="BB403" i="5"/>
  <c r="AH403" i="5"/>
  <c r="AM403" i="5"/>
  <c r="AR403" i="5"/>
  <c r="AX403" i="5"/>
  <c r="BC403" i="5"/>
  <c r="AN403" i="5"/>
  <c r="AT403" i="5"/>
  <c r="AY403" i="5"/>
  <c r="BD403" i="5"/>
  <c r="AI403" i="5"/>
  <c r="AG399" i="5"/>
  <c r="AK399" i="5"/>
  <c r="AO399" i="5"/>
  <c r="AS399" i="5"/>
  <c r="AW399" i="5"/>
  <c r="BA399" i="5"/>
  <c r="BE399" i="5"/>
  <c r="AF399" i="5"/>
  <c r="AL399" i="5"/>
  <c r="AQ399" i="5"/>
  <c r="AV399" i="5"/>
  <c r="BB399" i="5"/>
  <c r="AH399" i="5"/>
  <c r="AM399" i="5"/>
  <c r="AR399" i="5"/>
  <c r="AX399" i="5"/>
  <c r="BC399" i="5"/>
  <c r="AI399" i="5"/>
  <c r="AN399" i="5"/>
  <c r="AT399" i="5"/>
  <c r="AY399" i="5"/>
  <c r="BD399" i="5"/>
  <c r="AP399" i="5"/>
  <c r="AU399" i="5"/>
  <c r="AZ399" i="5"/>
  <c r="AJ399" i="5"/>
  <c r="BF399" i="5"/>
  <c r="AG395" i="5"/>
  <c r="AK395" i="5"/>
  <c r="AO395" i="5"/>
  <c r="AS395" i="5"/>
  <c r="AW395" i="5"/>
  <c r="BA395" i="5"/>
  <c r="BE395" i="5"/>
  <c r="AH395" i="5"/>
  <c r="AM395" i="5"/>
  <c r="AR395" i="5"/>
  <c r="AX395" i="5"/>
  <c r="BC395" i="5"/>
  <c r="AI395" i="5"/>
  <c r="AN395" i="5"/>
  <c r="AT395" i="5"/>
  <c r="AY395" i="5"/>
  <c r="BD395" i="5"/>
  <c r="AJ395" i="5"/>
  <c r="AP395" i="5"/>
  <c r="AU395" i="5"/>
  <c r="AZ395" i="5"/>
  <c r="BF395" i="5"/>
  <c r="AQ395" i="5"/>
  <c r="AV395" i="5"/>
  <c r="AF395" i="5"/>
  <c r="BB395" i="5"/>
  <c r="AL395" i="5"/>
  <c r="AG391" i="5"/>
  <c r="AK391" i="5"/>
  <c r="AO391" i="5"/>
  <c r="AS391" i="5"/>
  <c r="AW391" i="5"/>
  <c r="BA391" i="5"/>
  <c r="BE391" i="5"/>
  <c r="AI391" i="5"/>
  <c r="AN391" i="5"/>
  <c r="AT391" i="5"/>
  <c r="AY391" i="5"/>
  <c r="BD391" i="5"/>
  <c r="AJ391" i="5"/>
  <c r="AP391" i="5"/>
  <c r="AU391" i="5"/>
  <c r="AZ391" i="5"/>
  <c r="BF391" i="5"/>
  <c r="AF391" i="5"/>
  <c r="AL391" i="5"/>
  <c r="AQ391" i="5"/>
  <c r="AV391" i="5"/>
  <c r="BB391" i="5"/>
  <c r="AR391" i="5"/>
  <c r="AX391" i="5"/>
  <c r="AH391" i="5"/>
  <c r="BC391" i="5"/>
  <c r="AM391" i="5"/>
  <c r="AG387" i="5"/>
  <c r="AK387" i="5"/>
  <c r="AO387" i="5"/>
  <c r="AS387" i="5"/>
  <c r="AW387" i="5"/>
  <c r="BA387" i="5"/>
  <c r="BE387" i="5"/>
  <c r="AJ387" i="5"/>
  <c r="AP387" i="5"/>
  <c r="AU387" i="5"/>
  <c r="AZ387" i="5"/>
  <c r="BF387" i="5"/>
  <c r="AF387" i="5"/>
  <c r="AL387" i="5"/>
  <c r="AQ387" i="5"/>
  <c r="AV387" i="5"/>
  <c r="BB387" i="5"/>
  <c r="AH387" i="5"/>
  <c r="AM387" i="5"/>
  <c r="AR387" i="5"/>
  <c r="AX387" i="5"/>
  <c r="BC387" i="5"/>
  <c r="AT387" i="5"/>
  <c r="AY387" i="5"/>
  <c r="AI387" i="5"/>
  <c r="BD387" i="5"/>
  <c r="AN387" i="5"/>
  <c r="AG383" i="5"/>
  <c r="AK383" i="5"/>
  <c r="AO383" i="5"/>
  <c r="AS383" i="5"/>
  <c r="AW383" i="5"/>
  <c r="BA383" i="5"/>
  <c r="BE383" i="5"/>
  <c r="AF383" i="5"/>
  <c r="AL383" i="5"/>
  <c r="AQ383" i="5"/>
  <c r="AV383" i="5"/>
  <c r="BB383" i="5"/>
  <c r="AH383" i="5"/>
  <c r="AM383" i="5"/>
  <c r="AR383" i="5"/>
  <c r="AX383" i="5"/>
  <c r="BC383" i="5"/>
  <c r="AI383" i="5"/>
  <c r="AN383" i="5"/>
  <c r="AT383" i="5"/>
  <c r="AY383" i="5"/>
  <c r="BD383" i="5"/>
  <c r="AU383" i="5"/>
  <c r="AZ383" i="5"/>
  <c r="AJ383" i="5"/>
  <c r="BF383" i="5"/>
  <c r="AP383" i="5"/>
  <c r="AG379" i="5"/>
  <c r="AK379" i="5"/>
  <c r="AO379" i="5"/>
  <c r="AS379" i="5"/>
  <c r="AW379" i="5"/>
  <c r="BA379" i="5"/>
  <c r="BE379" i="5"/>
  <c r="AH379" i="5"/>
  <c r="AM379" i="5"/>
  <c r="AR379" i="5"/>
  <c r="AX379" i="5"/>
  <c r="BC379" i="5"/>
  <c r="AI379" i="5"/>
  <c r="AN379" i="5"/>
  <c r="AT379" i="5"/>
  <c r="AY379" i="5"/>
  <c r="BD379" i="5"/>
  <c r="AJ379" i="5"/>
  <c r="AP379" i="5"/>
  <c r="AU379" i="5"/>
  <c r="AZ379" i="5"/>
  <c r="BF379" i="5"/>
  <c r="AV379" i="5"/>
  <c r="AF379" i="5"/>
  <c r="BB379" i="5"/>
  <c r="AL379" i="5"/>
  <c r="AQ379" i="5"/>
  <c r="AG375" i="5"/>
  <c r="AK375" i="5"/>
  <c r="AO375" i="5"/>
  <c r="AS375" i="5"/>
  <c r="AW375" i="5"/>
  <c r="BA375" i="5"/>
  <c r="BE375" i="5"/>
  <c r="AI375" i="5"/>
  <c r="AN375" i="5"/>
  <c r="AT375" i="5"/>
  <c r="AY375" i="5"/>
  <c r="BD375" i="5"/>
  <c r="AJ375" i="5"/>
  <c r="AP375" i="5"/>
  <c r="AU375" i="5"/>
  <c r="AZ375" i="5"/>
  <c r="BF375" i="5"/>
  <c r="AF375" i="5"/>
  <c r="AL375" i="5"/>
  <c r="AQ375" i="5"/>
  <c r="AV375" i="5"/>
  <c r="BB375" i="5"/>
  <c r="AX375" i="5"/>
  <c r="AH375" i="5"/>
  <c r="BC375" i="5"/>
  <c r="AM375" i="5"/>
  <c r="AR375" i="5"/>
  <c r="AG371" i="5"/>
  <c r="AK371" i="5"/>
  <c r="AO371" i="5"/>
  <c r="AS371" i="5"/>
  <c r="AW371" i="5"/>
  <c r="BA371" i="5"/>
  <c r="BE371" i="5"/>
  <c r="AJ371" i="5"/>
  <c r="AP371" i="5"/>
  <c r="AU371" i="5"/>
  <c r="AZ371" i="5"/>
  <c r="BF371" i="5"/>
  <c r="AF371" i="5"/>
  <c r="AL371" i="5"/>
  <c r="AQ371" i="5"/>
  <c r="AV371" i="5"/>
  <c r="BB371" i="5"/>
  <c r="AH371" i="5"/>
  <c r="AM371" i="5"/>
  <c r="AR371" i="5"/>
  <c r="AX371" i="5"/>
  <c r="BC371" i="5"/>
  <c r="AY371" i="5"/>
  <c r="AI371" i="5"/>
  <c r="BD371" i="5"/>
  <c r="AN371" i="5"/>
  <c r="AT371" i="5"/>
  <c r="AG367" i="5"/>
  <c r="AK367" i="5"/>
  <c r="AO367" i="5"/>
  <c r="AS367" i="5"/>
  <c r="AW367" i="5"/>
  <c r="BA367" i="5"/>
  <c r="BE367" i="5"/>
  <c r="AF367" i="5"/>
  <c r="AL367" i="5"/>
  <c r="AQ367" i="5"/>
  <c r="AV367" i="5"/>
  <c r="BB367" i="5"/>
  <c r="AH367" i="5"/>
  <c r="AM367" i="5"/>
  <c r="AR367" i="5"/>
  <c r="AX367" i="5"/>
  <c r="BC367" i="5"/>
  <c r="AI367" i="5"/>
  <c r="AN367" i="5"/>
  <c r="AT367" i="5"/>
  <c r="AY367" i="5"/>
  <c r="BD367" i="5"/>
  <c r="AZ367" i="5"/>
  <c r="AJ367" i="5"/>
  <c r="BF367" i="5"/>
  <c r="AP367" i="5"/>
  <c r="AU367" i="5"/>
  <c r="AG363" i="5"/>
  <c r="AK363" i="5"/>
  <c r="AO363" i="5"/>
  <c r="AS363" i="5"/>
  <c r="AW363" i="5"/>
  <c r="BA363" i="5"/>
  <c r="BE363" i="5"/>
  <c r="AH363" i="5"/>
  <c r="AM363" i="5"/>
  <c r="AR363" i="5"/>
  <c r="AX363" i="5"/>
  <c r="BC363" i="5"/>
  <c r="AI363" i="5"/>
  <c r="AN363" i="5"/>
  <c r="AT363" i="5"/>
  <c r="AY363" i="5"/>
  <c r="BD363" i="5"/>
  <c r="AJ363" i="5"/>
  <c r="AP363" i="5"/>
  <c r="AU363" i="5"/>
  <c r="AZ363" i="5"/>
  <c r="BF363" i="5"/>
  <c r="AF363" i="5"/>
  <c r="BB363" i="5"/>
  <c r="AL363" i="5"/>
  <c r="AQ363" i="5"/>
  <c r="AV363" i="5"/>
  <c r="AG359" i="5"/>
  <c r="AK359" i="5"/>
  <c r="AO359" i="5"/>
  <c r="AS359" i="5"/>
  <c r="AW359" i="5"/>
  <c r="BA359" i="5"/>
  <c r="BE359" i="5"/>
  <c r="AI359" i="5"/>
  <c r="AN359" i="5"/>
  <c r="AT359" i="5"/>
  <c r="AY359" i="5"/>
  <c r="BD359" i="5"/>
  <c r="AJ359" i="5"/>
  <c r="AP359" i="5"/>
  <c r="AU359" i="5"/>
  <c r="AZ359" i="5"/>
  <c r="BF359" i="5"/>
  <c r="AF359" i="5"/>
  <c r="AL359" i="5"/>
  <c r="AQ359" i="5"/>
  <c r="AV359" i="5"/>
  <c r="BB359" i="5"/>
  <c r="AH359" i="5"/>
  <c r="BC359" i="5"/>
  <c r="AM359" i="5"/>
  <c r="AR359" i="5"/>
  <c r="AX359" i="5"/>
  <c r="AG355" i="5"/>
  <c r="AK355" i="5"/>
  <c r="AO355" i="5"/>
  <c r="AS355" i="5"/>
  <c r="AW355" i="5"/>
  <c r="BA355" i="5"/>
  <c r="BE355" i="5"/>
  <c r="AJ355" i="5"/>
  <c r="AP355" i="5"/>
  <c r="AU355" i="5"/>
  <c r="AZ355" i="5"/>
  <c r="BF355" i="5"/>
  <c r="AF355" i="5"/>
  <c r="AL355" i="5"/>
  <c r="AQ355" i="5"/>
  <c r="AV355" i="5"/>
  <c r="BB355" i="5"/>
  <c r="AH355" i="5"/>
  <c r="AM355" i="5"/>
  <c r="AR355" i="5"/>
  <c r="AX355" i="5"/>
  <c r="BC355" i="5"/>
  <c r="AI355" i="5"/>
  <c r="BD355" i="5"/>
  <c r="AN355" i="5"/>
  <c r="AT355" i="5"/>
  <c r="AY355" i="5"/>
  <c r="AG351" i="5"/>
  <c r="AK351" i="5"/>
  <c r="AO351" i="5"/>
  <c r="AS351" i="5"/>
  <c r="AW351" i="5"/>
  <c r="BA351" i="5"/>
  <c r="BE351" i="5"/>
  <c r="AF351" i="5"/>
  <c r="AL351" i="5"/>
  <c r="AQ351" i="5"/>
  <c r="AV351" i="5"/>
  <c r="BB351" i="5"/>
  <c r="AH351" i="5"/>
  <c r="AM351" i="5"/>
  <c r="AR351" i="5"/>
  <c r="AX351" i="5"/>
  <c r="BC351" i="5"/>
  <c r="AI351" i="5"/>
  <c r="AN351" i="5"/>
  <c r="AT351" i="5"/>
  <c r="AY351" i="5"/>
  <c r="BD351" i="5"/>
  <c r="AJ351" i="5"/>
  <c r="BF351" i="5"/>
  <c r="AP351" i="5"/>
  <c r="AU351" i="5"/>
  <c r="AZ351" i="5"/>
  <c r="AG347" i="5"/>
  <c r="AK347" i="5"/>
  <c r="AO347" i="5"/>
  <c r="AS347" i="5"/>
  <c r="AW347" i="5"/>
  <c r="BA347" i="5"/>
  <c r="BE347" i="5"/>
  <c r="AH347" i="5"/>
  <c r="AM347" i="5"/>
  <c r="AR347" i="5"/>
  <c r="AX347" i="5"/>
  <c r="BC347" i="5"/>
  <c r="AI347" i="5"/>
  <c r="AN347" i="5"/>
  <c r="AT347" i="5"/>
  <c r="AY347" i="5"/>
  <c r="BD347" i="5"/>
  <c r="AJ347" i="5"/>
  <c r="AP347" i="5"/>
  <c r="AU347" i="5"/>
  <c r="AZ347" i="5"/>
  <c r="BF347" i="5"/>
  <c r="AL347" i="5"/>
  <c r="AQ347" i="5"/>
  <c r="AV347" i="5"/>
  <c r="AF347" i="5"/>
  <c r="BB347" i="5"/>
  <c r="AG343" i="5"/>
  <c r="AK343" i="5"/>
  <c r="AO343" i="5"/>
  <c r="AS343" i="5"/>
  <c r="AW343" i="5"/>
  <c r="BA343" i="5"/>
  <c r="BE343" i="5"/>
  <c r="AI343" i="5"/>
  <c r="AN343" i="5"/>
  <c r="AT343" i="5"/>
  <c r="AY343" i="5"/>
  <c r="BD343" i="5"/>
  <c r="AJ343" i="5"/>
  <c r="AP343" i="5"/>
  <c r="AU343" i="5"/>
  <c r="AZ343" i="5"/>
  <c r="BF343" i="5"/>
  <c r="AF343" i="5"/>
  <c r="AL343" i="5"/>
  <c r="AQ343" i="5"/>
  <c r="AV343" i="5"/>
  <c r="BB343" i="5"/>
  <c r="AM343" i="5"/>
  <c r="AR343" i="5"/>
  <c r="AX343" i="5"/>
  <c r="BC343" i="5"/>
  <c r="AH343" i="5"/>
  <c r="AG339" i="5"/>
  <c r="AK339" i="5"/>
  <c r="AO339" i="5"/>
  <c r="AS339" i="5"/>
  <c r="AW339" i="5"/>
  <c r="BA339" i="5"/>
  <c r="BE339" i="5"/>
  <c r="AJ339" i="5"/>
  <c r="AP339" i="5"/>
  <c r="AU339" i="5"/>
  <c r="AZ339" i="5"/>
  <c r="BF339" i="5"/>
  <c r="AF339" i="5"/>
  <c r="AL339" i="5"/>
  <c r="AQ339" i="5"/>
  <c r="AV339" i="5"/>
  <c r="BB339" i="5"/>
  <c r="AH339" i="5"/>
  <c r="AM339" i="5"/>
  <c r="AR339" i="5"/>
  <c r="AX339" i="5"/>
  <c r="BC339" i="5"/>
  <c r="AN339" i="5"/>
  <c r="AT339" i="5"/>
  <c r="AY339" i="5"/>
  <c r="AI339" i="5"/>
  <c r="BD339" i="5"/>
  <c r="AG335" i="5"/>
  <c r="AK335" i="5"/>
  <c r="AO335" i="5"/>
  <c r="AS335" i="5"/>
  <c r="AW335" i="5"/>
  <c r="BA335" i="5"/>
  <c r="BE335" i="5"/>
  <c r="AF335" i="5"/>
  <c r="AL335" i="5"/>
  <c r="AQ335" i="5"/>
  <c r="AV335" i="5"/>
  <c r="BB335" i="5"/>
  <c r="AH335" i="5"/>
  <c r="AM335" i="5"/>
  <c r="AR335" i="5"/>
  <c r="AX335" i="5"/>
  <c r="BC335" i="5"/>
  <c r="AI335" i="5"/>
  <c r="AN335" i="5"/>
  <c r="AT335" i="5"/>
  <c r="AY335" i="5"/>
  <c r="BD335" i="5"/>
  <c r="AP335" i="5"/>
  <c r="AU335" i="5"/>
  <c r="AZ335" i="5"/>
  <c r="AJ335" i="5"/>
  <c r="BF335" i="5"/>
  <c r="AG331" i="5"/>
  <c r="AK331" i="5"/>
  <c r="AO331" i="5"/>
  <c r="AS331" i="5"/>
  <c r="AW331" i="5"/>
  <c r="BA331" i="5"/>
  <c r="BE331" i="5"/>
  <c r="AH331" i="5"/>
  <c r="AM331" i="5"/>
  <c r="AR331" i="5"/>
  <c r="AX331" i="5"/>
  <c r="BC331" i="5"/>
  <c r="AI331" i="5"/>
  <c r="AN331" i="5"/>
  <c r="AT331" i="5"/>
  <c r="AY331" i="5"/>
  <c r="BD331" i="5"/>
  <c r="AJ331" i="5"/>
  <c r="AP331" i="5"/>
  <c r="AU331" i="5"/>
  <c r="AZ331" i="5"/>
  <c r="BF331" i="5"/>
  <c r="AQ331" i="5"/>
  <c r="AV331" i="5"/>
  <c r="AF331" i="5"/>
  <c r="BB331" i="5"/>
  <c r="AL331" i="5"/>
  <c r="AG327" i="5"/>
  <c r="AK327" i="5"/>
  <c r="AO327" i="5"/>
  <c r="AS327" i="5"/>
  <c r="AW327" i="5"/>
  <c r="BA327" i="5"/>
  <c r="BE327" i="5"/>
  <c r="AI327" i="5"/>
  <c r="AN327" i="5"/>
  <c r="AT327" i="5"/>
  <c r="AY327" i="5"/>
  <c r="BD327" i="5"/>
  <c r="AJ327" i="5"/>
  <c r="AP327" i="5"/>
  <c r="AU327" i="5"/>
  <c r="AZ327" i="5"/>
  <c r="BF327" i="5"/>
  <c r="AF327" i="5"/>
  <c r="AL327" i="5"/>
  <c r="AQ327" i="5"/>
  <c r="AV327" i="5"/>
  <c r="BB327" i="5"/>
  <c r="AR327" i="5"/>
  <c r="AX327" i="5"/>
  <c r="AH327" i="5"/>
  <c r="BC327" i="5"/>
  <c r="AM327" i="5"/>
  <c r="AG323" i="5"/>
  <c r="AK323" i="5"/>
  <c r="AO323" i="5"/>
  <c r="AS323" i="5"/>
  <c r="AW323" i="5"/>
  <c r="BA323" i="5"/>
  <c r="BE323" i="5"/>
  <c r="AJ323" i="5"/>
  <c r="AP323" i="5"/>
  <c r="AU323" i="5"/>
  <c r="AZ323" i="5"/>
  <c r="BF323" i="5"/>
  <c r="AF323" i="5"/>
  <c r="AL323" i="5"/>
  <c r="AQ323" i="5"/>
  <c r="AV323" i="5"/>
  <c r="BB323" i="5"/>
  <c r="AH323" i="5"/>
  <c r="AM323" i="5"/>
  <c r="AR323" i="5"/>
  <c r="AX323" i="5"/>
  <c r="BC323" i="5"/>
  <c r="AT323" i="5"/>
  <c r="AY323" i="5"/>
  <c r="AI323" i="5"/>
  <c r="BD323" i="5"/>
  <c r="AN323" i="5"/>
  <c r="AG319" i="5"/>
  <c r="AK319" i="5"/>
  <c r="AO319" i="5"/>
  <c r="AS319" i="5"/>
  <c r="AW319" i="5"/>
  <c r="BA319" i="5"/>
  <c r="BE319" i="5"/>
  <c r="AH319" i="5"/>
  <c r="AL319" i="5"/>
  <c r="AP319" i="5"/>
  <c r="AT319" i="5"/>
  <c r="AX319" i="5"/>
  <c r="BB319" i="5"/>
  <c r="BF319" i="5"/>
  <c r="AM319" i="5"/>
  <c r="AU319" i="5"/>
  <c r="BC319" i="5"/>
  <c r="AF319" i="5"/>
  <c r="AN319" i="5"/>
  <c r="AV319" i="5"/>
  <c r="BD319" i="5"/>
  <c r="AI319" i="5"/>
  <c r="AQ319" i="5"/>
  <c r="AY319" i="5"/>
  <c r="AZ319" i="5"/>
  <c r="AJ319" i="5"/>
  <c r="AR319" i="5"/>
  <c r="AG315" i="5"/>
  <c r="AK315" i="5"/>
  <c r="AO315" i="5"/>
  <c r="AS315" i="5"/>
  <c r="AW315" i="5"/>
  <c r="BA315" i="5"/>
  <c r="BE315" i="5"/>
  <c r="AH315" i="5"/>
  <c r="AL315" i="5"/>
  <c r="AP315" i="5"/>
  <c r="AT315" i="5"/>
  <c r="AX315" i="5"/>
  <c r="BB315" i="5"/>
  <c r="BF315" i="5"/>
  <c r="AI315" i="5"/>
  <c r="AQ315" i="5"/>
  <c r="AY315" i="5"/>
  <c r="AJ315" i="5"/>
  <c r="AR315" i="5"/>
  <c r="AZ315" i="5"/>
  <c r="AM315" i="5"/>
  <c r="AU315" i="5"/>
  <c r="BC315" i="5"/>
  <c r="AF315" i="5"/>
  <c r="AN315" i="5"/>
  <c r="AV315" i="5"/>
  <c r="BD315" i="5"/>
  <c r="AG311" i="5"/>
  <c r="AK311" i="5"/>
  <c r="AO311" i="5"/>
  <c r="AS311" i="5"/>
  <c r="AW311" i="5"/>
  <c r="BA311" i="5"/>
  <c r="BE311" i="5"/>
  <c r="AH311" i="5"/>
  <c r="AL311" i="5"/>
  <c r="AP311" i="5"/>
  <c r="AT311" i="5"/>
  <c r="AX311" i="5"/>
  <c r="BB311" i="5"/>
  <c r="BF311" i="5"/>
  <c r="AM311" i="5"/>
  <c r="AU311" i="5"/>
  <c r="BC311" i="5"/>
  <c r="AF311" i="5"/>
  <c r="AN311" i="5"/>
  <c r="AV311" i="5"/>
  <c r="BD311" i="5"/>
  <c r="AI311" i="5"/>
  <c r="AQ311" i="5"/>
  <c r="AY311" i="5"/>
  <c r="AR311" i="5"/>
  <c r="AZ311" i="5"/>
  <c r="AJ311" i="5"/>
  <c r="AG307" i="5"/>
  <c r="AK307" i="5"/>
  <c r="AO307" i="5"/>
  <c r="AS307" i="5"/>
  <c r="AW307" i="5"/>
  <c r="BA307" i="5"/>
  <c r="BE307" i="5"/>
  <c r="AH307" i="5"/>
  <c r="AL307" i="5"/>
  <c r="AP307" i="5"/>
  <c r="AT307" i="5"/>
  <c r="AX307" i="5"/>
  <c r="BB307" i="5"/>
  <c r="BF307" i="5"/>
  <c r="AI307" i="5"/>
  <c r="AQ307" i="5"/>
  <c r="AY307" i="5"/>
  <c r="AJ307" i="5"/>
  <c r="AR307" i="5"/>
  <c r="AZ307" i="5"/>
  <c r="AM307" i="5"/>
  <c r="AU307" i="5"/>
  <c r="BC307" i="5"/>
  <c r="BD307" i="5"/>
  <c r="AF307" i="5"/>
  <c r="AN307" i="5"/>
  <c r="AV307" i="5"/>
  <c r="AG303" i="5"/>
  <c r="AK303" i="5"/>
  <c r="AO303" i="5"/>
  <c r="AS303" i="5"/>
  <c r="AW303" i="5"/>
  <c r="BA303" i="5"/>
  <c r="BE303" i="5"/>
  <c r="AH303" i="5"/>
  <c r="AL303" i="5"/>
  <c r="AP303" i="5"/>
  <c r="AT303" i="5"/>
  <c r="AX303" i="5"/>
  <c r="BB303" i="5"/>
  <c r="BF303" i="5"/>
  <c r="AM303" i="5"/>
  <c r="AU303" i="5"/>
  <c r="BC303" i="5"/>
  <c r="AF303" i="5"/>
  <c r="AN303" i="5"/>
  <c r="AV303" i="5"/>
  <c r="BD303" i="5"/>
  <c r="AI303" i="5"/>
  <c r="AQ303" i="5"/>
  <c r="AY303" i="5"/>
  <c r="AJ303" i="5"/>
  <c r="AR303" i="5"/>
  <c r="AZ303" i="5"/>
  <c r="AG299" i="5"/>
  <c r="AK299" i="5"/>
  <c r="AO299" i="5"/>
  <c r="AS299" i="5"/>
  <c r="AW299" i="5"/>
  <c r="BA299" i="5"/>
  <c r="BE299" i="5"/>
  <c r="AH299" i="5"/>
  <c r="AL299" i="5"/>
  <c r="AP299" i="5"/>
  <c r="AT299" i="5"/>
  <c r="AX299" i="5"/>
  <c r="BB299" i="5"/>
  <c r="BF299" i="5"/>
  <c r="AI299" i="5"/>
  <c r="AQ299" i="5"/>
  <c r="AY299" i="5"/>
  <c r="AJ299" i="5"/>
  <c r="AR299" i="5"/>
  <c r="AZ299" i="5"/>
  <c r="AM299" i="5"/>
  <c r="AU299" i="5"/>
  <c r="BC299" i="5"/>
  <c r="AV299" i="5"/>
  <c r="BD299" i="5"/>
  <c r="AF299" i="5"/>
  <c r="AN299" i="5"/>
  <c r="AG295" i="5"/>
  <c r="AK295" i="5"/>
  <c r="AO295" i="5"/>
  <c r="AS295" i="5"/>
  <c r="AW295" i="5"/>
  <c r="BA295" i="5"/>
  <c r="BE295" i="5"/>
  <c r="AH295" i="5"/>
  <c r="AL295" i="5"/>
  <c r="AP295" i="5"/>
  <c r="AT295" i="5"/>
  <c r="AX295" i="5"/>
  <c r="BB295" i="5"/>
  <c r="BF295" i="5"/>
  <c r="AM295" i="5"/>
  <c r="AU295" i="5"/>
  <c r="BC295" i="5"/>
  <c r="AF295" i="5"/>
  <c r="AN295" i="5"/>
  <c r="AV295" i="5"/>
  <c r="BD295" i="5"/>
  <c r="AI295" i="5"/>
  <c r="AQ295" i="5"/>
  <c r="AY295" i="5"/>
  <c r="AJ295" i="5"/>
  <c r="AR295" i="5"/>
  <c r="AZ295" i="5"/>
  <c r="AH291" i="5"/>
  <c r="AF291" i="5"/>
  <c r="AK291" i="5"/>
  <c r="AO291" i="5"/>
  <c r="AS291" i="5"/>
  <c r="AW291" i="5"/>
  <c r="BA291" i="5"/>
  <c r="BE291" i="5"/>
  <c r="AG291" i="5"/>
  <c r="AL291" i="5"/>
  <c r="AP291" i="5"/>
  <c r="AT291" i="5"/>
  <c r="AX291" i="5"/>
  <c r="BB291" i="5"/>
  <c r="BF291" i="5"/>
  <c r="AI291" i="5"/>
  <c r="AQ291" i="5"/>
  <c r="AY291" i="5"/>
  <c r="AJ291" i="5"/>
  <c r="AR291" i="5"/>
  <c r="AZ291" i="5"/>
  <c r="AM291" i="5"/>
  <c r="AU291" i="5"/>
  <c r="BC291" i="5"/>
  <c r="AN291" i="5"/>
  <c r="AV291" i="5"/>
  <c r="BD291" i="5"/>
  <c r="AG287" i="5"/>
  <c r="AK287" i="5"/>
  <c r="AO287" i="5"/>
  <c r="AS287" i="5"/>
  <c r="AW287" i="5"/>
  <c r="BA287" i="5"/>
  <c r="BE287" i="5"/>
  <c r="AH287" i="5"/>
  <c r="AL287" i="5"/>
  <c r="AP287" i="5"/>
  <c r="AT287" i="5"/>
  <c r="AX287" i="5"/>
  <c r="BB287" i="5"/>
  <c r="BF287" i="5"/>
  <c r="AJ287" i="5"/>
  <c r="AR287" i="5"/>
  <c r="AZ287" i="5"/>
  <c r="AM287" i="5"/>
  <c r="AU287" i="5"/>
  <c r="BC287" i="5"/>
  <c r="AF287" i="5"/>
  <c r="AV287" i="5"/>
  <c r="AI287" i="5"/>
  <c r="AY287" i="5"/>
  <c r="AN287" i="5"/>
  <c r="BD287" i="5"/>
  <c r="AQ287" i="5"/>
  <c r="AF283" i="5"/>
  <c r="AJ283" i="5"/>
  <c r="AN283" i="5"/>
  <c r="AR283" i="5"/>
  <c r="AV283" i="5"/>
  <c r="AZ283" i="5"/>
  <c r="BD283" i="5"/>
  <c r="AG283" i="5"/>
  <c r="AK283" i="5"/>
  <c r="AO283" i="5"/>
  <c r="AS283" i="5"/>
  <c r="AW283" i="5"/>
  <c r="BA283" i="5"/>
  <c r="BE283" i="5"/>
  <c r="AH283" i="5"/>
  <c r="AL283" i="5"/>
  <c r="AP283" i="5"/>
  <c r="AT283" i="5"/>
  <c r="AX283" i="5"/>
  <c r="BB283" i="5"/>
  <c r="BF283" i="5"/>
  <c r="AM283" i="5"/>
  <c r="BC283" i="5"/>
  <c r="AQ283" i="5"/>
  <c r="AU283" i="5"/>
  <c r="AY283" i="5"/>
  <c r="AI283" i="5"/>
  <c r="AF279" i="5"/>
  <c r="AJ279" i="5"/>
  <c r="AN279" i="5"/>
  <c r="AR279" i="5"/>
  <c r="AV279" i="5"/>
  <c r="AZ279" i="5"/>
  <c r="BD279" i="5"/>
  <c r="AG279" i="5"/>
  <c r="AK279" i="5"/>
  <c r="AO279" i="5"/>
  <c r="AS279" i="5"/>
  <c r="AW279" i="5"/>
  <c r="BA279" i="5"/>
  <c r="BE279" i="5"/>
  <c r="AH279" i="5"/>
  <c r="AL279" i="5"/>
  <c r="AP279" i="5"/>
  <c r="AT279" i="5"/>
  <c r="AX279" i="5"/>
  <c r="BB279" i="5"/>
  <c r="BF279" i="5"/>
  <c r="AI279" i="5"/>
  <c r="AY279" i="5"/>
  <c r="AM279" i="5"/>
  <c r="BC279" i="5"/>
  <c r="AQ279" i="5"/>
  <c r="AU279" i="5"/>
  <c r="AF275" i="5"/>
  <c r="AJ275" i="5"/>
  <c r="AN275" i="5"/>
  <c r="AR275" i="5"/>
  <c r="AV275" i="5"/>
  <c r="AZ275" i="5"/>
  <c r="BD275" i="5"/>
  <c r="AG275" i="5"/>
  <c r="AK275" i="5"/>
  <c r="AO275" i="5"/>
  <c r="AS275" i="5"/>
  <c r="AW275" i="5"/>
  <c r="BA275" i="5"/>
  <c r="BE275" i="5"/>
  <c r="AH275" i="5"/>
  <c r="AL275" i="5"/>
  <c r="AP275" i="5"/>
  <c r="AT275" i="5"/>
  <c r="AX275" i="5"/>
  <c r="BB275" i="5"/>
  <c r="BF275" i="5"/>
  <c r="AU275" i="5"/>
  <c r="AI275" i="5"/>
  <c r="AY275" i="5"/>
  <c r="AM275" i="5"/>
  <c r="AQ275" i="5"/>
  <c r="BC275" i="5"/>
  <c r="AF271" i="5"/>
  <c r="AJ271" i="5"/>
  <c r="AN271" i="5"/>
  <c r="AR271" i="5"/>
  <c r="AV271" i="5"/>
  <c r="AZ271" i="5"/>
  <c r="BD271" i="5"/>
  <c r="AG271" i="5"/>
  <c r="AK271" i="5"/>
  <c r="AO271" i="5"/>
  <c r="AS271" i="5"/>
  <c r="AW271" i="5"/>
  <c r="BA271" i="5"/>
  <c r="BE271" i="5"/>
  <c r="AH271" i="5"/>
  <c r="AL271" i="5"/>
  <c r="AP271" i="5"/>
  <c r="AT271" i="5"/>
  <c r="AX271" i="5"/>
  <c r="BB271" i="5"/>
  <c r="BF271" i="5"/>
  <c r="AQ271" i="5"/>
  <c r="AU271" i="5"/>
  <c r="AY271" i="5"/>
  <c r="BC271" i="5"/>
  <c r="AI271" i="5"/>
  <c r="AM271" i="5"/>
  <c r="AF267" i="5"/>
  <c r="AJ267" i="5"/>
  <c r="AN267" i="5"/>
  <c r="AR267" i="5"/>
  <c r="AV267" i="5"/>
  <c r="AZ267" i="5"/>
  <c r="BD267" i="5"/>
  <c r="AG267" i="5"/>
  <c r="AK267" i="5"/>
  <c r="AO267" i="5"/>
  <c r="AS267" i="5"/>
  <c r="AW267" i="5"/>
  <c r="BA267" i="5"/>
  <c r="BE267" i="5"/>
  <c r="AH267" i="5"/>
  <c r="AL267" i="5"/>
  <c r="AP267" i="5"/>
  <c r="AT267" i="5"/>
  <c r="AX267" i="5"/>
  <c r="BB267" i="5"/>
  <c r="BF267" i="5"/>
  <c r="AM267" i="5"/>
  <c r="BC267" i="5"/>
  <c r="AQ267" i="5"/>
  <c r="AI267" i="5"/>
  <c r="AU267" i="5"/>
  <c r="AY267" i="5"/>
  <c r="AF263" i="5"/>
  <c r="AJ263" i="5"/>
  <c r="AN263" i="5"/>
  <c r="AR263" i="5"/>
  <c r="AV263" i="5"/>
  <c r="AZ263" i="5"/>
  <c r="BD263" i="5"/>
  <c r="AG263" i="5"/>
  <c r="AK263" i="5"/>
  <c r="AO263" i="5"/>
  <c r="AS263" i="5"/>
  <c r="AW263" i="5"/>
  <c r="BA263" i="5"/>
  <c r="BE263" i="5"/>
  <c r="AH263" i="5"/>
  <c r="AL263" i="5"/>
  <c r="AP263" i="5"/>
  <c r="AT263" i="5"/>
  <c r="AX263" i="5"/>
  <c r="BB263" i="5"/>
  <c r="BF263" i="5"/>
  <c r="AI263" i="5"/>
  <c r="AY263" i="5"/>
  <c r="AM263" i="5"/>
  <c r="BC263" i="5"/>
  <c r="AQ263" i="5"/>
  <c r="AU263" i="5"/>
  <c r="AF259" i="5"/>
  <c r="AJ259" i="5"/>
  <c r="AN259" i="5"/>
  <c r="AR259" i="5"/>
  <c r="AV259" i="5"/>
  <c r="AZ259" i="5"/>
  <c r="BD259" i="5"/>
  <c r="AG259" i="5"/>
  <c r="AK259" i="5"/>
  <c r="AO259" i="5"/>
  <c r="AS259" i="5"/>
  <c r="AW259" i="5"/>
  <c r="BA259" i="5"/>
  <c r="BE259" i="5"/>
  <c r="AH259" i="5"/>
  <c r="AL259" i="5"/>
  <c r="AP259" i="5"/>
  <c r="AT259" i="5"/>
  <c r="AX259" i="5"/>
  <c r="BB259" i="5"/>
  <c r="BF259" i="5"/>
  <c r="AU259" i="5"/>
  <c r="AI259" i="5"/>
  <c r="AY259" i="5"/>
  <c r="BC259" i="5"/>
  <c r="AM259" i="5"/>
  <c r="AQ259" i="5"/>
  <c r="AF255" i="5"/>
  <c r="AJ255" i="5"/>
  <c r="AN255" i="5"/>
  <c r="AR255" i="5"/>
  <c r="AV255" i="5"/>
  <c r="AZ255" i="5"/>
  <c r="BD255" i="5"/>
  <c r="AG255" i="5"/>
  <c r="AK255" i="5"/>
  <c r="AO255" i="5"/>
  <c r="AS255" i="5"/>
  <c r="AW255" i="5"/>
  <c r="BA255" i="5"/>
  <c r="BE255" i="5"/>
  <c r="AH255" i="5"/>
  <c r="AL255" i="5"/>
  <c r="AP255" i="5"/>
  <c r="AT255" i="5"/>
  <c r="AX255" i="5"/>
  <c r="BB255" i="5"/>
  <c r="BF255" i="5"/>
  <c r="AQ255" i="5"/>
  <c r="AU255" i="5"/>
  <c r="AI255" i="5"/>
  <c r="AM255" i="5"/>
  <c r="AY255" i="5"/>
  <c r="BC255" i="5"/>
  <c r="AF251" i="5"/>
  <c r="AJ251" i="5"/>
  <c r="AN251" i="5"/>
  <c r="AR251" i="5"/>
  <c r="AV251" i="5"/>
  <c r="AZ251" i="5"/>
  <c r="BD251" i="5"/>
  <c r="AG251" i="5"/>
  <c r="AK251" i="5"/>
  <c r="AO251" i="5"/>
  <c r="AS251" i="5"/>
  <c r="AW251" i="5"/>
  <c r="BA251" i="5"/>
  <c r="BE251" i="5"/>
  <c r="AH251" i="5"/>
  <c r="AL251" i="5"/>
  <c r="AP251" i="5"/>
  <c r="AT251" i="5"/>
  <c r="AX251" i="5"/>
  <c r="BB251" i="5"/>
  <c r="BF251" i="5"/>
  <c r="AM251" i="5"/>
  <c r="BC251" i="5"/>
  <c r="AQ251" i="5"/>
  <c r="AU251" i="5"/>
  <c r="AY251" i="5"/>
  <c r="AI251" i="5"/>
  <c r="AF247" i="5"/>
  <c r="AJ247" i="5"/>
  <c r="AN247" i="5"/>
  <c r="AR247" i="5"/>
  <c r="AV247" i="5"/>
  <c r="AZ247" i="5"/>
  <c r="BD247" i="5"/>
  <c r="AG247" i="5"/>
  <c r="AK247" i="5"/>
  <c r="AO247" i="5"/>
  <c r="AS247" i="5"/>
  <c r="AW247" i="5"/>
  <c r="BA247" i="5"/>
  <c r="BE247" i="5"/>
  <c r="AH247" i="5"/>
  <c r="AL247" i="5"/>
  <c r="AP247" i="5"/>
  <c r="AT247" i="5"/>
  <c r="AX247" i="5"/>
  <c r="BB247" i="5"/>
  <c r="BF247" i="5"/>
  <c r="AI247" i="5"/>
  <c r="AY247" i="5"/>
  <c r="AM247" i="5"/>
  <c r="BC247" i="5"/>
  <c r="AQ247" i="5"/>
  <c r="AU247" i="5"/>
  <c r="AF243" i="5"/>
  <c r="AJ243" i="5"/>
  <c r="AN243" i="5"/>
  <c r="AR243" i="5"/>
  <c r="AV243" i="5"/>
  <c r="AZ243" i="5"/>
  <c r="BD243" i="5"/>
  <c r="AG243" i="5"/>
  <c r="AK243" i="5"/>
  <c r="AO243" i="5"/>
  <c r="AS243" i="5"/>
  <c r="AW243" i="5"/>
  <c r="BA243" i="5"/>
  <c r="BE243" i="5"/>
  <c r="AH243" i="5"/>
  <c r="AL243" i="5"/>
  <c r="AP243" i="5"/>
  <c r="AT243" i="5"/>
  <c r="AX243" i="5"/>
  <c r="BB243" i="5"/>
  <c r="BF243" i="5"/>
  <c r="AU243" i="5"/>
  <c r="AI243" i="5"/>
  <c r="AY243" i="5"/>
  <c r="AM243" i="5"/>
  <c r="AQ243" i="5"/>
  <c r="BC243" i="5"/>
  <c r="AF239" i="5"/>
  <c r="AJ239" i="5"/>
  <c r="AN239" i="5"/>
  <c r="AR239" i="5"/>
  <c r="AV239" i="5"/>
  <c r="AZ239" i="5"/>
  <c r="BD239" i="5"/>
  <c r="AG239" i="5"/>
  <c r="AK239" i="5"/>
  <c r="AO239" i="5"/>
  <c r="AS239" i="5"/>
  <c r="AW239" i="5"/>
  <c r="BA239" i="5"/>
  <c r="BE239" i="5"/>
  <c r="AH239" i="5"/>
  <c r="AL239" i="5"/>
  <c r="AP239" i="5"/>
  <c r="AT239" i="5"/>
  <c r="AX239" i="5"/>
  <c r="BB239" i="5"/>
  <c r="BF239" i="5"/>
  <c r="AQ239" i="5"/>
  <c r="AU239" i="5"/>
  <c r="AY239" i="5"/>
  <c r="BC239" i="5"/>
  <c r="AI239" i="5"/>
  <c r="AM239" i="5"/>
  <c r="AF235" i="5"/>
  <c r="AJ235" i="5"/>
  <c r="AN235" i="5"/>
  <c r="AR235" i="5"/>
  <c r="AV235" i="5"/>
  <c r="AZ235" i="5"/>
  <c r="BD235" i="5"/>
  <c r="AG235" i="5"/>
  <c r="AK235" i="5"/>
  <c r="AO235" i="5"/>
  <c r="AS235" i="5"/>
  <c r="AW235" i="5"/>
  <c r="BA235" i="5"/>
  <c r="BE235" i="5"/>
  <c r="AH235" i="5"/>
  <c r="AL235" i="5"/>
  <c r="AP235" i="5"/>
  <c r="AT235" i="5"/>
  <c r="AX235" i="5"/>
  <c r="BB235" i="5"/>
  <c r="BF235" i="5"/>
  <c r="AM235" i="5"/>
  <c r="BC235" i="5"/>
  <c r="AQ235" i="5"/>
  <c r="AI235" i="5"/>
  <c r="AU235" i="5"/>
  <c r="AY235" i="5"/>
  <c r="AF231" i="5"/>
  <c r="AJ231" i="5"/>
  <c r="AN231" i="5"/>
  <c r="AR231" i="5"/>
  <c r="AV231" i="5"/>
  <c r="AZ231" i="5"/>
  <c r="BD231" i="5"/>
  <c r="AG231" i="5"/>
  <c r="AK231" i="5"/>
  <c r="AO231" i="5"/>
  <c r="AS231" i="5"/>
  <c r="AW231" i="5"/>
  <c r="BA231" i="5"/>
  <c r="BE231" i="5"/>
  <c r="AH231" i="5"/>
  <c r="AL231" i="5"/>
  <c r="AP231" i="5"/>
  <c r="AT231" i="5"/>
  <c r="AX231" i="5"/>
  <c r="BB231" i="5"/>
  <c r="BF231" i="5"/>
  <c r="AI231" i="5"/>
  <c r="AY231" i="5"/>
  <c r="AM231" i="5"/>
  <c r="BC231" i="5"/>
  <c r="AQ231" i="5"/>
  <c r="AU231" i="5"/>
  <c r="AF227" i="5"/>
  <c r="AJ227" i="5"/>
  <c r="AN227" i="5"/>
  <c r="AR227" i="5"/>
  <c r="AV227" i="5"/>
  <c r="AZ227" i="5"/>
  <c r="BD227" i="5"/>
  <c r="AG227" i="5"/>
  <c r="AK227" i="5"/>
  <c r="AO227" i="5"/>
  <c r="AS227" i="5"/>
  <c r="AW227" i="5"/>
  <c r="BA227" i="5"/>
  <c r="BE227" i="5"/>
  <c r="AH227" i="5"/>
  <c r="AL227" i="5"/>
  <c r="AP227" i="5"/>
  <c r="AT227" i="5"/>
  <c r="AX227" i="5"/>
  <c r="BB227" i="5"/>
  <c r="BF227" i="5"/>
  <c r="AU227" i="5"/>
  <c r="AI227" i="5"/>
  <c r="AY227" i="5"/>
  <c r="BC227" i="5"/>
  <c r="AM227" i="5"/>
  <c r="AQ227" i="5"/>
  <c r="AI223" i="5"/>
  <c r="AM223" i="5"/>
  <c r="AQ223" i="5"/>
  <c r="AU223" i="5"/>
  <c r="AY223" i="5"/>
  <c r="BC223" i="5"/>
  <c r="AJ223" i="5"/>
  <c r="AO223" i="5"/>
  <c r="AT223" i="5"/>
  <c r="AZ223" i="5"/>
  <c r="BE223" i="5"/>
  <c r="AF223" i="5"/>
  <c r="AK223" i="5"/>
  <c r="AP223" i="5"/>
  <c r="AV223" i="5"/>
  <c r="BA223" i="5"/>
  <c r="BF223" i="5"/>
  <c r="AG223" i="5"/>
  <c r="AL223" i="5"/>
  <c r="AR223" i="5"/>
  <c r="AW223" i="5"/>
  <c r="BB223" i="5"/>
  <c r="AH223" i="5"/>
  <c r="BD223" i="5"/>
  <c r="AN223" i="5"/>
  <c r="AS223" i="5"/>
  <c r="AX223" i="5"/>
  <c r="AI219" i="5"/>
  <c r="AM219" i="5"/>
  <c r="AQ219" i="5"/>
  <c r="AU219" i="5"/>
  <c r="AY219" i="5"/>
  <c r="BC219" i="5"/>
  <c r="AF219" i="5"/>
  <c r="AK219" i="5"/>
  <c r="AP219" i="5"/>
  <c r="AV219" i="5"/>
  <c r="BA219" i="5"/>
  <c r="BF219" i="5"/>
  <c r="AG219" i="5"/>
  <c r="AL219" i="5"/>
  <c r="AR219" i="5"/>
  <c r="AW219" i="5"/>
  <c r="BB219" i="5"/>
  <c r="AH219" i="5"/>
  <c r="AN219" i="5"/>
  <c r="AS219" i="5"/>
  <c r="AX219" i="5"/>
  <c r="BD219" i="5"/>
  <c r="AJ219" i="5"/>
  <c r="BE219" i="5"/>
  <c r="AO219" i="5"/>
  <c r="AT219" i="5"/>
  <c r="AZ219" i="5"/>
  <c r="AI215" i="5"/>
  <c r="AM215" i="5"/>
  <c r="AQ215" i="5"/>
  <c r="AU215" i="5"/>
  <c r="AY215" i="5"/>
  <c r="BC215" i="5"/>
  <c r="AG215" i="5"/>
  <c r="AL215" i="5"/>
  <c r="AR215" i="5"/>
  <c r="AW215" i="5"/>
  <c r="BB215" i="5"/>
  <c r="AH215" i="5"/>
  <c r="AN215" i="5"/>
  <c r="AS215" i="5"/>
  <c r="AX215" i="5"/>
  <c r="BD215" i="5"/>
  <c r="AJ215" i="5"/>
  <c r="AO215" i="5"/>
  <c r="AT215" i="5"/>
  <c r="AZ215" i="5"/>
  <c r="BE215" i="5"/>
  <c r="AK215" i="5"/>
  <c r="BF215" i="5"/>
  <c r="AP215" i="5"/>
  <c r="AV215" i="5"/>
  <c r="BA215" i="5"/>
  <c r="AF215" i="5"/>
  <c r="AI211" i="5"/>
  <c r="AM211" i="5"/>
  <c r="AQ211" i="5"/>
  <c r="AU211" i="5"/>
  <c r="AY211" i="5"/>
  <c r="BC211" i="5"/>
  <c r="AH211" i="5"/>
  <c r="AN211" i="5"/>
  <c r="AS211" i="5"/>
  <c r="AX211" i="5"/>
  <c r="BD211" i="5"/>
  <c r="AJ211" i="5"/>
  <c r="AO211" i="5"/>
  <c r="AT211" i="5"/>
  <c r="AZ211" i="5"/>
  <c r="BE211" i="5"/>
  <c r="AF211" i="5"/>
  <c r="AK211" i="5"/>
  <c r="AP211" i="5"/>
  <c r="AV211" i="5"/>
  <c r="BA211" i="5"/>
  <c r="BF211" i="5"/>
  <c r="AL211" i="5"/>
  <c r="AR211" i="5"/>
  <c r="AG211" i="5"/>
  <c r="AW211" i="5"/>
  <c r="BB211" i="5"/>
  <c r="AG207" i="5"/>
  <c r="AK207" i="5"/>
  <c r="AO207" i="5"/>
  <c r="AS207" i="5"/>
  <c r="AW207" i="5"/>
  <c r="BA207" i="5"/>
  <c r="BE207" i="5"/>
  <c r="AI207" i="5"/>
  <c r="AM207" i="5"/>
  <c r="AQ207" i="5"/>
  <c r="AU207" i="5"/>
  <c r="AY207" i="5"/>
  <c r="BC207" i="5"/>
  <c r="AH207" i="5"/>
  <c r="AP207" i="5"/>
  <c r="AX207" i="5"/>
  <c r="BF207" i="5"/>
  <c r="AJ207" i="5"/>
  <c r="AR207" i="5"/>
  <c r="AZ207" i="5"/>
  <c r="AL207" i="5"/>
  <c r="AT207" i="5"/>
  <c r="BB207" i="5"/>
  <c r="AV207" i="5"/>
  <c r="BD207" i="5"/>
  <c r="AF207" i="5"/>
  <c r="AN207" i="5"/>
  <c r="AG203" i="5"/>
  <c r="AK203" i="5"/>
  <c r="AO203" i="5"/>
  <c r="AS203" i="5"/>
  <c r="AW203" i="5"/>
  <c r="BA203" i="5"/>
  <c r="BE203" i="5"/>
  <c r="AI203" i="5"/>
  <c r="AM203" i="5"/>
  <c r="AQ203" i="5"/>
  <c r="AU203" i="5"/>
  <c r="AY203" i="5"/>
  <c r="BC203" i="5"/>
  <c r="AL203" i="5"/>
  <c r="AT203" i="5"/>
  <c r="BB203" i="5"/>
  <c r="AF203" i="5"/>
  <c r="AN203" i="5"/>
  <c r="AV203" i="5"/>
  <c r="BD203" i="5"/>
  <c r="AH203" i="5"/>
  <c r="AP203" i="5"/>
  <c r="AX203" i="5"/>
  <c r="BF203" i="5"/>
  <c r="AJ203" i="5"/>
  <c r="AR203" i="5"/>
  <c r="AZ203" i="5"/>
  <c r="AG199" i="5"/>
  <c r="AK199" i="5"/>
  <c r="AO199" i="5"/>
  <c r="AS199" i="5"/>
  <c r="AW199" i="5"/>
  <c r="BA199" i="5"/>
  <c r="BE199" i="5"/>
  <c r="AI199" i="5"/>
  <c r="AM199" i="5"/>
  <c r="AQ199" i="5"/>
  <c r="AU199" i="5"/>
  <c r="AY199" i="5"/>
  <c r="BC199" i="5"/>
  <c r="AH199" i="5"/>
  <c r="AP199" i="5"/>
  <c r="AX199" i="5"/>
  <c r="BF199" i="5"/>
  <c r="AJ199" i="5"/>
  <c r="AR199" i="5"/>
  <c r="AZ199" i="5"/>
  <c r="AL199" i="5"/>
  <c r="AT199" i="5"/>
  <c r="BB199" i="5"/>
  <c r="AN199" i="5"/>
  <c r="AV199" i="5"/>
  <c r="BD199" i="5"/>
  <c r="AF199" i="5"/>
  <c r="AG195" i="5"/>
  <c r="AK195" i="5"/>
  <c r="AO195" i="5"/>
  <c r="AS195" i="5"/>
  <c r="AW195" i="5"/>
  <c r="BA195" i="5"/>
  <c r="BE195" i="5"/>
  <c r="AI195" i="5"/>
  <c r="AM195" i="5"/>
  <c r="AQ195" i="5"/>
  <c r="AU195" i="5"/>
  <c r="AY195" i="5"/>
  <c r="BC195" i="5"/>
  <c r="AL195" i="5"/>
  <c r="AT195" i="5"/>
  <c r="BB195" i="5"/>
  <c r="AF195" i="5"/>
  <c r="AN195" i="5"/>
  <c r="AV195" i="5"/>
  <c r="BD195" i="5"/>
  <c r="AH195" i="5"/>
  <c r="AP195" i="5"/>
  <c r="AX195" i="5"/>
  <c r="BF195" i="5"/>
  <c r="AZ195" i="5"/>
  <c r="AJ195" i="5"/>
  <c r="AR195" i="5"/>
  <c r="AG191" i="5"/>
  <c r="AK191" i="5"/>
  <c r="AO191" i="5"/>
  <c r="AS191" i="5"/>
  <c r="AW191" i="5"/>
  <c r="BA191" i="5"/>
  <c r="BE191" i="5"/>
  <c r="AI191" i="5"/>
  <c r="AM191" i="5"/>
  <c r="AQ191" i="5"/>
  <c r="AU191" i="5"/>
  <c r="AY191" i="5"/>
  <c r="BC191" i="5"/>
  <c r="AH191" i="5"/>
  <c r="AP191" i="5"/>
  <c r="AX191" i="5"/>
  <c r="BF191" i="5"/>
  <c r="AJ191" i="5"/>
  <c r="AR191" i="5"/>
  <c r="AZ191" i="5"/>
  <c r="AL191" i="5"/>
  <c r="AT191" i="5"/>
  <c r="BB191" i="5"/>
  <c r="AF191" i="5"/>
  <c r="AN191" i="5"/>
  <c r="AV191" i="5"/>
  <c r="BD191" i="5"/>
  <c r="AG187" i="5"/>
  <c r="AK187" i="5"/>
  <c r="AO187" i="5"/>
  <c r="AS187" i="5"/>
  <c r="AW187" i="5"/>
  <c r="BA187" i="5"/>
  <c r="BE187" i="5"/>
  <c r="AI187" i="5"/>
  <c r="AM187" i="5"/>
  <c r="AQ187" i="5"/>
  <c r="AU187" i="5"/>
  <c r="AY187" i="5"/>
  <c r="BC187" i="5"/>
  <c r="AL187" i="5"/>
  <c r="AT187" i="5"/>
  <c r="BB187" i="5"/>
  <c r="AF187" i="5"/>
  <c r="AN187" i="5"/>
  <c r="AV187" i="5"/>
  <c r="BD187" i="5"/>
  <c r="AH187" i="5"/>
  <c r="AP187" i="5"/>
  <c r="AX187" i="5"/>
  <c r="BF187" i="5"/>
  <c r="AR187" i="5"/>
  <c r="AZ187" i="5"/>
  <c r="AJ187" i="5"/>
  <c r="AG183" i="5"/>
  <c r="AK183" i="5"/>
  <c r="AO183" i="5"/>
  <c r="AS183" i="5"/>
  <c r="AW183" i="5"/>
  <c r="BA183" i="5"/>
  <c r="BE183" i="5"/>
  <c r="AI183" i="5"/>
  <c r="AM183" i="5"/>
  <c r="AQ183" i="5"/>
  <c r="AU183" i="5"/>
  <c r="AY183" i="5"/>
  <c r="BC183" i="5"/>
  <c r="AH183" i="5"/>
  <c r="AP183" i="5"/>
  <c r="AX183" i="5"/>
  <c r="BF183" i="5"/>
  <c r="AJ183" i="5"/>
  <c r="AR183" i="5"/>
  <c r="AZ183" i="5"/>
  <c r="AL183" i="5"/>
  <c r="AT183" i="5"/>
  <c r="BB183" i="5"/>
  <c r="BD183" i="5"/>
  <c r="AF183" i="5"/>
  <c r="AN183" i="5"/>
  <c r="AV183" i="5"/>
  <c r="AG179" i="5"/>
  <c r="AK179" i="5"/>
  <c r="AO179" i="5"/>
  <c r="AS179" i="5"/>
  <c r="AW179" i="5"/>
  <c r="BA179" i="5"/>
  <c r="BE179" i="5"/>
  <c r="AH179" i="5"/>
  <c r="AL179" i="5"/>
  <c r="AP179" i="5"/>
  <c r="AT179" i="5"/>
  <c r="AX179" i="5"/>
  <c r="BB179" i="5"/>
  <c r="BF179" i="5"/>
  <c r="AI179" i="5"/>
  <c r="AM179" i="5"/>
  <c r="AQ179" i="5"/>
  <c r="AU179" i="5"/>
  <c r="AY179" i="5"/>
  <c r="BC179" i="5"/>
  <c r="AJ179" i="5"/>
  <c r="AZ179" i="5"/>
  <c r="AN179" i="5"/>
  <c r="BD179" i="5"/>
  <c r="AR179" i="5"/>
  <c r="AF179" i="5"/>
  <c r="AV179" i="5"/>
  <c r="AG175" i="5"/>
  <c r="AK175" i="5"/>
  <c r="AO175" i="5"/>
  <c r="AS175" i="5"/>
  <c r="AW175" i="5"/>
  <c r="BA175" i="5"/>
  <c r="BE175" i="5"/>
  <c r="AH175" i="5"/>
  <c r="AL175" i="5"/>
  <c r="AP175" i="5"/>
  <c r="AT175" i="5"/>
  <c r="AX175" i="5"/>
  <c r="BB175" i="5"/>
  <c r="BF175" i="5"/>
  <c r="AI175" i="5"/>
  <c r="AM175" i="5"/>
  <c r="AQ175" i="5"/>
  <c r="AU175" i="5"/>
  <c r="AY175" i="5"/>
  <c r="BC175" i="5"/>
  <c r="AF175" i="5"/>
  <c r="AV175" i="5"/>
  <c r="AJ175" i="5"/>
  <c r="AZ175" i="5"/>
  <c r="AN175" i="5"/>
  <c r="BD175" i="5"/>
  <c r="AR175" i="5"/>
  <c r="AG171" i="5"/>
  <c r="AK171" i="5"/>
  <c r="AO171" i="5"/>
  <c r="AS171" i="5"/>
  <c r="AW171" i="5"/>
  <c r="BA171" i="5"/>
  <c r="BE171" i="5"/>
  <c r="AH171" i="5"/>
  <c r="AL171" i="5"/>
  <c r="AP171" i="5"/>
  <c r="AT171" i="5"/>
  <c r="AX171" i="5"/>
  <c r="BB171" i="5"/>
  <c r="BF171" i="5"/>
  <c r="AI171" i="5"/>
  <c r="AM171" i="5"/>
  <c r="AQ171" i="5"/>
  <c r="AU171" i="5"/>
  <c r="AY171" i="5"/>
  <c r="BC171" i="5"/>
  <c r="AR171" i="5"/>
  <c r="AF171" i="5"/>
  <c r="AV171" i="5"/>
  <c r="AJ171" i="5"/>
  <c r="AZ171" i="5"/>
  <c r="AN171" i="5"/>
  <c r="BD171" i="5"/>
  <c r="AG167" i="5"/>
  <c r="AK167" i="5"/>
  <c r="AO167" i="5"/>
  <c r="AS167" i="5"/>
  <c r="AW167" i="5"/>
  <c r="BA167" i="5"/>
  <c r="BE167" i="5"/>
  <c r="AH167" i="5"/>
  <c r="AL167" i="5"/>
  <c r="AP167" i="5"/>
  <c r="AT167" i="5"/>
  <c r="AX167" i="5"/>
  <c r="BB167" i="5"/>
  <c r="BF167" i="5"/>
  <c r="AI167" i="5"/>
  <c r="AM167" i="5"/>
  <c r="AQ167" i="5"/>
  <c r="AU167" i="5"/>
  <c r="AY167" i="5"/>
  <c r="BC167" i="5"/>
  <c r="AN167" i="5"/>
  <c r="BD167" i="5"/>
  <c r="AR167" i="5"/>
  <c r="AF167" i="5"/>
  <c r="AV167" i="5"/>
  <c r="AJ167" i="5"/>
  <c r="AZ167" i="5"/>
  <c r="AG163" i="5"/>
  <c r="AK163" i="5"/>
  <c r="AO163" i="5"/>
  <c r="AS163" i="5"/>
  <c r="AW163" i="5"/>
  <c r="BA163" i="5"/>
  <c r="BE163" i="5"/>
  <c r="AH163" i="5"/>
  <c r="AL163" i="5"/>
  <c r="AP163" i="5"/>
  <c r="AT163" i="5"/>
  <c r="AX163" i="5"/>
  <c r="BB163" i="5"/>
  <c r="BF163" i="5"/>
  <c r="AI163" i="5"/>
  <c r="AM163" i="5"/>
  <c r="AQ163" i="5"/>
  <c r="AU163" i="5"/>
  <c r="AY163" i="5"/>
  <c r="BC163" i="5"/>
  <c r="AJ163" i="5"/>
  <c r="AZ163" i="5"/>
  <c r="AN163" i="5"/>
  <c r="BD163" i="5"/>
  <c r="AR163" i="5"/>
  <c r="AF163" i="5"/>
  <c r="AV163" i="5"/>
  <c r="AG159" i="5"/>
  <c r="AK159" i="5"/>
  <c r="AO159" i="5"/>
  <c r="AS159" i="5"/>
  <c r="AW159" i="5"/>
  <c r="BA159" i="5"/>
  <c r="BE159" i="5"/>
  <c r="AH159" i="5"/>
  <c r="AL159" i="5"/>
  <c r="AP159" i="5"/>
  <c r="AT159" i="5"/>
  <c r="AX159" i="5"/>
  <c r="BB159" i="5"/>
  <c r="BF159" i="5"/>
  <c r="AI159" i="5"/>
  <c r="AM159" i="5"/>
  <c r="AQ159" i="5"/>
  <c r="AU159" i="5"/>
  <c r="AY159" i="5"/>
  <c r="BC159" i="5"/>
  <c r="AF159" i="5"/>
  <c r="AV159" i="5"/>
  <c r="AJ159" i="5"/>
  <c r="AZ159" i="5"/>
  <c r="AN159" i="5"/>
  <c r="BD159" i="5"/>
  <c r="AR159" i="5"/>
  <c r="AF155" i="5"/>
  <c r="AJ155" i="5"/>
  <c r="AN155" i="5"/>
  <c r="AR155" i="5"/>
  <c r="AV155" i="5"/>
  <c r="AZ155" i="5"/>
  <c r="BD155" i="5"/>
  <c r="AI155" i="5"/>
  <c r="AO155" i="5"/>
  <c r="AT155" i="5"/>
  <c r="AY155" i="5"/>
  <c r="BE155" i="5"/>
  <c r="AK155" i="5"/>
  <c r="AP155" i="5"/>
  <c r="AU155" i="5"/>
  <c r="BA155" i="5"/>
  <c r="BF155" i="5"/>
  <c r="AG155" i="5"/>
  <c r="AL155" i="5"/>
  <c r="AQ155" i="5"/>
  <c r="AW155" i="5"/>
  <c r="BB155" i="5"/>
  <c r="AX155" i="5"/>
  <c r="AH155" i="5"/>
  <c r="BC155" i="5"/>
  <c r="AM155" i="5"/>
  <c r="AS155" i="5"/>
  <c r="AF151" i="5"/>
  <c r="AJ151" i="5"/>
  <c r="AN151" i="5"/>
  <c r="AR151" i="5"/>
  <c r="AV151" i="5"/>
  <c r="AZ151" i="5"/>
  <c r="BD151" i="5"/>
  <c r="AK151" i="5"/>
  <c r="AP151" i="5"/>
  <c r="AU151" i="5"/>
  <c r="BA151" i="5"/>
  <c r="BF151" i="5"/>
  <c r="AG151" i="5"/>
  <c r="AL151" i="5"/>
  <c r="AQ151" i="5"/>
  <c r="AW151" i="5"/>
  <c r="BB151" i="5"/>
  <c r="AH151" i="5"/>
  <c r="AM151" i="5"/>
  <c r="AS151" i="5"/>
  <c r="AX151" i="5"/>
  <c r="BC151" i="5"/>
  <c r="AY151" i="5"/>
  <c r="AI151" i="5"/>
  <c r="BE151" i="5"/>
  <c r="AO151" i="5"/>
  <c r="AT151" i="5"/>
  <c r="AI147" i="5"/>
  <c r="AM147" i="5"/>
  <c r="AQ147" i="5"/>
  <c r="AU147" i="5"/>
  <c r="AY147" i="5"/>
  <c r="BC147" i="5"/>
  <c r="AF147" i="5"/>
  <c r="AJ147" i="5"/>
  <c r="AN147" i="5"/>
  <c r="AR147" i="5"/>
  <c r="AV147" i="5"/>
  <c r="AZ147" i="5"/>
  <c r="BD147" i="5"/>
  <c r="AH147" i="5"/>
  <c r="AP147" i="5"/>
  <c r="AX147" i="5"/>
  <c r="BF147" i="5"/>
  <c r="AK147" i="5"/>
  <c r="AS147" i="5"/>
  <c r="BA147" i="5"/>
  <c r="AL147" i="5"/>
  <c r="AT147" i="5"/>
  <c r="BB147" i="5"/>
  <c r="AW147" i="5"/>
  <c r="BE147" i="5"/>
  <c r="AG147" i="5"/>
  <c r="AO147" i="5"/>
  <c r="AI143" i="5"/>
  <c r="AM143" i="5"/>
  <c r="AQ143" i="5"/>
  <c r="AU143" i="5"/>
  <c r="AY143" i="5"/>
  <c r="BC143" i="5"/>
  <c r="AF143" i="5"/>
  <c r="AJ143" i="5"/>
  <c r="AN143" i="5"/>
  <c r="AR143" i="5"/>
  <c r="AV143" i="5"/>
  <c r="AZ143" i="5"/>
  <c r="BD143" i="5"/>
  <c r="AL143" i="5"/>
  <c r="AT143" i="5"/>
  <c r="BB143" i="5"/>
  <c r="AG143" i="5"/>
  <c r="AO143" i="5"/>
  <c r="AW143" i="5"/>
  <c r="BE143" i="5"/>
  <c r="AH143" i="5"/>
  <c r="AP143" i="5"/>
  <c r="AX143" i="5"/>
  <c r="BF143" i="5"/>
  <c r="AK143" i="5"/>
  <c r="AS143" i="5"/>
  <c r="BA143" i="5"/>
  <c r="AI139" i="5"/>
  <c r="AM139" i="5"/>
  <c r="AQ139" i="5"/>
  <c r="AU139" i="5"/>
  <c r="AY139" i="5"/>
  <c r="BC139" i="5"/>
  <c r="AF139" i="5"/>
  <c r="AJ139" i="5"/>
  <c r="AN139" i="5"/>
  <c r="AR139" i="5"/>
  <c r="AV139" i="5"/>
  <c r="AZ139" i="5"/>
  <c r="BD139" i="5"/>
  <c r="AG139" i="5"/>
  <c r="AK139" i="5"/>
  <c r="AO139" i="5"/>
  <c r="AS139" i="5"/>
  <c r="AW139" i="5"/>
  <c r="BA139" i="5"/>
  <c r="BE139" i="5"/>
  <c r="AL139" i="5"/>
  <c r="BB139" i="5"/>
  <c r="AP139" i="5"/>
  <c r="BF139" i="5"/>
  <c r="AT139" i="5"/>
  <c r="AX139" i="5"/>
  <c r="AH139" i="5"/>
  <c r="AI135" i="5"/>
  <c r="AM135" i="5"/>
  <c r="AQ135" i="5"/>
  <c r="AU135" i="5"/>
  <c r="AY135" i="5"/>
  <c r="BC135" i="5"/>
  <c r="AF135" i="5"/>
  <c r="AJ135" i="5"/>
  <c r="AN135" i="5"/>
  <c r="AR135" i="5"/>
  <c r="AV135" i="5"/>
  <c r="AZ135" i="5"/>
  <c r="BD135" i="5"/>
  <c r="AG135" i="5"/>
  <c r="AK135" i="5"/>
  <c r="AO135" i="5"/>
  <c r="AS135" i="5"/>
  <c r="AW135" i="5"/>
  <c r="BA135" i="5"/>
  <c r="BE135" i="5"/>
  <c r="AH135" i="5"/>
  <c r="AX135" i="5"/>
  <c r="AL135" i="5"/>
  <c r="BB135" i="5"/>
  <c r="AP135" i="5"/>
  <c r="BF135" i="5"/>
  <c r="AT135" i="5"/>
  <c r="AI131" i="5"/>
  <c r="AM131" i="5"/>
  <c r="AQ131" i="5"/>
  <c r="AU131" i="5"/>
  <c r="AY131" i="5"/>
  <c r="BC131" i="5"/>
  <c r="AF131" i="5"/>
  <c r="AJ131" i="5"/>
  <c r="AN131" i="5"/>
  <c r="AR131" i="5"/>
  <c r="AV131" i="5"/>
  <c r="AZ131" i="5"/>
  <c r="BD131" i="5"/>
  <c r="AG131" i="5"/>
  <c r="AK131" i="5"/>
  <c r="AO131" i="5"/>
  <c r="AS131" i="5"/>
  <c r="AW131" i="5"/>
  <c r="BA131" i="5"/>
  <c r="BE131" i="5"/>
  <c r="AT131" i="5"/>
  <c r="AH131" i="5"/>
  <c r="AX131" i="5"/>
  <c r="AL131" i="5"/>
  <c r="BB131" i="5"/>
  <c r="AP131" i="5"/>
  <c r="BF131" i="5"/>
  <c r="AI127" i="5"/>
  <c r="AM127" i="5"/>
  <c r="AQ127" i="5"/>
  <c r="AU127" i="5"/>
  <c r="AY127" i="5"/>
  <c r="BC127" i="5"/>
  <c r="AF127" i="5"/>
  <c r="AJ127" i="5"/>
  <c r="AN127" i="5"/>
  <c r="AR127" i="5"/>
  <c r="AV127" i="5"/>
  <c r="AZ127" i="5"/>
  <c r="BD127" i="5"/>
  <c r="AG127" i="5"/>
  <c r="AK127" i="5"/>
  <c r="AO127" i="5"/>
  <c r="AS127" i="5"/>
  <c r="AW127" i="5"/>
  <c r="BA127" i="5"/>
  <c r="BE127" i="5"/>
  <c r="AP127" i="5"/>
  <c r="BF127" i="5"/>
  <c r="AT127" i="5"/>
  <c r="AH127" i="5"/>
  <c r="AX127" i="5"/>
  <c r="BB127" i="5"/>
  <c r="AL127" i="5"/>
  <c r="AI123" i="5"/>
  <c r="AM123" i="5"/>
  <c r="AQ123" i="5"/>
  <c r="AU123" i="5"/>
  <c r="AY123" i="5"/>
  <c r="BC123" i="5"/>
  <c r="AF123" i="5"/>
  <c r="AJ123" i="5"/>
  <c r="AN123" i="5"/>
  <c r="AR123" i="5"/>
  <c r="AV123" i="5"/>
  <c r="AZ123" i="5"/>
  <c r="BD123" i="5"/>
  <c r="AG123" i="5"/>
  <c r="AK123" i="5"/>
  <c r="AO123" i="5"/>
  <c r="AS123" i="5"/>
  <c r="AW123" i="5"/>
  <c r="BA123" i="5"/>
  <c r="BE123" i="5"/>
  <c r="AL123" i="5"/>
  <c r="BB123" i="5"/>
  <c r="AP123" i="5"/>
  <c r="BF123" i="5"/>
  <c r="AT123" i="5"/>
  <c r="AH123" i="5"/>
  <c r="AX123" i="5"/>
  <c r="AI119" i="5"/>
  <c r="AM119" i="5"/>
  <c r="AQ119" i="5"/>
  <c r="AU119" i="5"/>
  <c r="AY119" i="5"/>
  <c r="BC119" i="5"/>
  <c r="AF119" i="5"/>
  <c r="AJ119" i="5"/>
  <c r="AN119" i="5"/>
  <c r="AR119" i="5"/>
  <c r="AV119" i="5"/>
  <c r="AZ119" i="5"/>
  <c r="BD119" i="5"/>
  <c r="AG119" i="5"/>
  <c r="AK119" i="5"/>
  <c r="AO119" i="5"/>
  <c r="AS119" i="5"/>
  <c r="AW119" i="5"/>
  <c r="BA119" i="5"/>
  <c r="BE119" i="5"/>
  <c r="AH119" i="5"/>
  <c r="AX119" i="5"/>
  <c r="AL119" i="5"/>
  <c r="BB119" i="5"/>
  <c r="AP119" i="5"/>
  <c r="BF119" i="5"/>
  <c r="AT119" i="5"/>
  <c r="AI115" i="5"/>
  <c r="AM115" i="5"/>
  <c r="AQ115" i="5"/>
  <c r="AU115" i="5"/>
  <c r="AY115" i="5"/>
  <c r="BC115" i="5"/>
  <c r="AF115" i="5"/>
  <c r="AJ115" i="5"/>
  <c r="AN115" i="5"/>
  <c r="AR115" i="5"/>
  <c r="AV115" i="5"/>
  <c r="AZ115" i="5"/>
  <c r="BD115" i="5"/>
  <c r="AG115" i="5"/>
  <c r="AK115" i="5"/>
  <c r="AO115" i="5"/>
  <c r="AS115" i="5"/>
  <c r="AW115" i="5"/>
  <c r="BA115" i="5"/>
  <c r="BE115" i="5"/>
  <c r="AT115" i="5"/>
  <c r="AH115" i="5"/>
  <c r="AX115" i="5"/>
  <c r="AL115" i="5"/>
  <c r="BB115" i="5"/>
  <c r="BF115" i="5"/>
  <c r="AP115" i="5"/>
  <c r="AI111" i="5"/>
  <c r="AM111" i="5"/>
  <c r="AQ111" i="5"/>
  <c r="AU111" i="5"/>
  <c r="AY111" i="5"/>
  <c r="BC111" i="5"/>
  <c r="AF111" i="5"/>
  <c r="AJ111" i="5"/>
  <c r="AN111" i="5"/>
  <c r="AR111" i="5"/>
  <c r="AV111" i="5"/>
  <c r="AZ111" i="5"/>
  <c r="BD111" i="5"/>
  <c r="AG111" i="5"/>
  <c r="AK111" i="5"/>
  <c r="AO111" i="5"/>
  <c r="AS111" i="5"/>
  <c r="AW111" i="5"/>
  <c r="BA111" i="5"/>
  <c r="BE111" i="5"/>
  <c r="AP111" i="5"/>
  <c r="BF111" i="5"/>
  <c r="AT111" i="5"/>
  <c r="AH111" i="5"/>
  <c r="AX111" i="5"/>
  <c r="AL111" i="5"/>
  <c r="BB111" i="5"/>
  <c r="AI107" i="5"/>
  <c r="AM107" i="5"/>
  <c r="AQ107" i="5"/>
  <c r="AU107" i="5"/>
  <c r="AY107" i="5"/>
  <c r="BC107" i="5"/>
  <c r="AF107" i="5"/>
  <c r="AJ107" i="5"/>
  <c r="AN107" i="5"/>
  <c r="AR107" i="5"/>
  <c r="AV107" i="5"/>
  <c r="AZ107" i="5"/>
  <c r="BD107" i="5"/>
  <c r="AG107" i="5"/>
  <c r="AK107" i="5"/>
  <c r="AO107" i="5"/>
  <c r="AS107" i="5"/>
  <c r="AW107" i="5"/>
  <c r="BA107" i="5"/>
  <c r="BE107" i="5"/>
  <c r="AL107" i="5"/>
  <c r="BB107" i="5"/>
  <c r="AP107" i="5"/>
  <c r="BF107" i="5"/>
  <c r="AT107" i="5"/>
  <c r="AH107" i="5"/>
  <c r="AX107" i="5"/>
  <c r="AI103" i="5"/>
  <c r="AM103" i="5"/>
  <c r="AQ103" i="5"/>
  <c r="AU103" i="5"/>
  <c r="AY103" i="5"/>
  <c r="BC103" i="5"/>
  <c r="AF103" i="5"/>
  <c r="AJ103" i="5"/>
  <c r="AN103" i="5"/>
  <c r="AR103" i="5"/>
  <c r="AV103" i="5"/>
  <c r="AZ103" i="5"/>
  <c r="BD103" i="5"/>
  <c r="AG103" i="5"/>
  <c r="AK103" i="5"/>
  <c r="AO103" i="5"/>
  <c r="AS103" i="5"/>
  <c r="AW103" i="5"/>
  <c r="BA103" i="5"/>
  <c r="BE103" i="5"/>
  <c r="AH103" i="5"/>
  <c r="AX103" i="5"/>
  <c r="AL103" i="5"/>
  <c r="BB103" i="5"/>
  <c r="AP103" i="5"/>
  <c r="BF103" i="5"/>
  <c r="AT103" i="5"/>
  <c r="AI99" i="5"/>
  <c r="AM99" i="5"/>
  <c r="AQ99" i="5"/>
  <c r="AU99" i="5"/>
  <c r="AY99" i="5"/>
  <c r="BC99" i="5"/>
  <c r="AF99" i="5"/>
  <c r="AJ99" i="5"/>
  <c r="AN99" i="5"/>
  <c r="AR99" i="5"/>
  <c r="AV99" i="5"/>
  <c r="AZ99" i="5"/>
  <c r="BD99" i="5"/>
  <c r="AG99" i="5"/>
  <c r="AK99" i="5"/>
  <c r="AO99" i="5"/>
  <c r="AS99" i="5"/>
  <c r="AW99" i="5"/>
  <c r="BA99" i="5"/>
  <c r="BE99" i="5"/>
  <c r="AT99" i="5"/>
  <c r="AH99" i="5"/>
  <c r="AX99" i="5"/>
  <c r="AL99" i="5"/>
  <c r="BB99" i="5"/>
  <c r="AP99" i="5"/>
  <c r="BF99" i="5"/>
  <c r="AI95" i="5"/>
  <c r="AM95" i="5"/>
  <c r="AQ95" i="5"/>
  <c r="AU95" i="5"/>
  <c r="AY95" i="5"/>
  <c r="BC95" i="5"/>
  <c r="AF95" i="5"/>
  <c r="AJ95" i="5"/>
  <c r="AN95" i="5"/>
  <c r="AR95" i="5"/>
  <c r="AV95" i="5"/>
  <c r="AZ95" i="5"/>
  <c r="BD95" i="5"/>
  <c r="AG95" i="5"/>
  <c r="AK95" i="5"/>
  <c r="AO95" i="5"/>
  <c r="AS95" i="5"/>
  <c r="AW95" i="5"/>
  <c r="BA95" i="5"/>
  <c r="BE95" i="5"/>
  <c r="AP95" i="5"/>
  <c r="BF95" i="5"/>
  <c r="AT95" i="5"/>
  <c r="AH95" i="5"/>
  <c r="AX95" i="5"/>
  <c r="AL95" i="5"/>
  <c r="BB95" i="5"/>
  <c r="AI91" i="5"/>
  <c r="AM91" i="5"/>
  <c r="AQ91" i="5"/>
  <c r="AU91" i="5"/>
  <c r="AY91" i="5"/>
  <c r="BC91" i="5"/>
  <c r="AF91" i="5"/>
  <c r="AJ91" i="5"/>
  <c r="AN91" i="5"/>
  <c r="AR91" i="5"/>
  <c r="AV91" i="5"/>
  <c r="AZ91" i="5"/>
  <c r="BD91" i="5"/>
  <c r="AG91" i="5"/>
  <c r="AK91" i="5"/>
  <c r="AO91" i="5"/>
  <c r="AS91" i="5"/>
  <c r="AW91" i="5"/>
  <c r="BA91" i="5"/>
  <c r="BE91" i="5"/>
  <c r="AL91" i="5"/>
  <c r="BB91" i="5"/>
  <c r="AP91" i="5"/>
  <c r="BF91" i="5"/>
  <c r="AT91" i="5"/>
  <c r="AH91" i="5"/>
  <c r="AX91" i="5"/>
  <c r="AI87" i="5"/>
  <c r="AM87" i="5"/>
  <c r="AQ87" i="5"/>
  <c r="AU87" i="5"/>
  <c r="AY87" i="5"/>
  <c r="BC87" i="5"/>
  <c r="AF87" i="5"/>
  <c r="AJ87" i="5"/>
  <c r="AN87" i="5"/>
  <c r="AR87" i="5"/>
  <c r="AV87" i="5"/>
  <c r="AZ87" i="5"/>
  <c r="BD87" i="5"/>
  <c r="AG87" i="5"/>
  <c r="AK87" i="5"/>
  <c r="AO87" i="5"/>
  <c r="AS87" i="5"/>
  <c r="AW87" i="5"/>
  <c r="BA87" i="5"/>
  <c r="BE87" i="5"/>
  <c r="AH87" i="5"/>
  <c r="AX87" i="5"/>
  <c r="AL87" i="5"/>
  <c r="BB87" i="5"/>
  <c r="AP87" i="5"/>
  <c r="BF87" i="5"/>
  <c r="AT87" i="5"/>
  <c r="AI83" i="5"/>
  <c r="AM83" i="5"/>
  <c r="AQ83" i="5"/>
  <c r="AU83" i="5"/>
  <c r="AY83" i="5"/>
  <c r="BC83" i="5"/>
  <c r="AF83" i="5"/>
  <c r="AJ83" i="5"/>
  <c r="AN83" i="5"/>
  <c r="AR83" i="5"/>
  <c r="AV83" i="5"/>
  <c r="AZ83" i="5"/>
  <c r="BD83" i="5"/>
  <c r="AG83" i="5"/>
  <c r="AK83" i="5"/>
  <c r="AO83" i="5"/>
  <c r="AS83" i="5"/>
  <c r="AW83" i="5"/>
  <c r="BA83" i="5"/>
  <c r="BE83" i="5"/>
  <c r="AT83" i="5"/>
  <c r="AH83" i="5"/>
  <c r="AX83" i="5"/>
  <c r="AL83" i="5"/>
  <c r="BB83" i="5"/>
  <c r="AP83" i="5"/>
  <c r="BF83" i="5"/>
  <c r="AI79" i="5"/>
  <c r="AM79" i="5"/>
  <c r="AQ79" i="5"/>
  <c r="AU79" i="5"/>
  <c r="AY79" i="5"/>
  <c r="BC79" i="5"/>
  <c r="AF79" i="5"/>
  <c r="AJ79" i="5"/>
  <c r="AN79" i="5"/>
  <c r="AR79" i="5"/>
  <c r="AV79" i="5"/>
  <c r="AZ79" i="5"/>
  <c r="BD79" i="5"/>
  <c r="AG79" i="5"/>
  <c r="AK79" i="5"/>
  <c r="AO79" i="5"/>
  <c r="AS79" i="5"/>
  <c r="AW79" i="5"/>
  <c r="BA79" i="5"/>
  <c r="BE79" i="5"/>
  <c r="AP79" i="5"/>
  <c r="BF79" i="5"/>
  <c r="AT79" i="5"/>
  <c r="AH79" i="5"/>
  <c r="AX79" i="5"/>
  <c r="AL79" i="5"/>
  <c r="BB79" i="5"/>
  <c r="AG75" i="5"/>
  <c r="AK75" i="5"/>
  <c r="AO75" i="5"/>
  <c r="AS75" i="5"/>
  <c r="AW75" i="5"/>
  <c r="BA75" i="5"/>
  <c r="BE75" i="5"/>
  <c r="AI75" i="5"/>
  <c r="AM75" i="5"/>
  <c r="AQ75" i="5"/>
  <c r="AU75" i="5"/>
  <c r="AY75" i="5"/>
  <c r="BC75" i="5"/>
  <c r="AL75" i="5"/>
  <c r="AT75" i="5"/>
  <c r="BB75" i="5"/>
  <c r="AF75" i="5"/>
  <c r="AN75" i="5"/>
  <c r="AV75" i="5"/>
  <c r="BD75" i="5"/>
  <c r="AH75" i="5"/>
  <c r="AP75" i="5"/>
  <c r="AX75" i="5"/>
  <c r="BF75" i="5"/>
  <c r="AR75" i="5"/>
  <c r="AZ75" i="5"/>
  <c r="AJ75" i="5"/>
  <c r="AG71" i="5"/>
  <c r="AK71" i="5"/>
  <c r="AO71" i="5"/>
  <c r="AS71" i="5"/>
  <c r="AW71" i="5"/>
  <c r="BA71" i="5"/>
  <c r="BE71" i="5"/>
  <c r="AI71" i="5"/>
  <c r="AM71" i="5"/>
  <c r="AQ71" i="5"/>
  <c r="AU71" i="5"/>
  <c r="AY71" i="5"/>
  <c r="BC71" i="5"/>
  <c r="AH71" i="5"/>
  <c r="AP71" i="5"/>
  <c r="AX71" i="5"/>
  <c r="BF71" i="5"/>
  <c r="AJ71" i="5"/>
  <c r="AR71" i="5"/>
  <c r="AZ71" i="5"/>
  <c r="AL71" i="5"/>
  <c r="AT71" i="5"/>
  <c r="BB71" i="5"/>
  <c r="BD71" i="5"/>
  <c r="AF71" i="5"/>
  <c r="AN71" i="5"/>
  <c r="AV71" i="5"/>
  <c r="AG67" i="5"/>
  <c r="AK67" i="5"/>
  <c r="AO67" i="5"/>
  <c r="AS67" i="5"/>
  <c r="AW67" i="5"/>
  <c r="BA67" i="5"/>
  <c r="BE67" i="5"/>
  <c r="AI67" i="5"/>
  <c r="AM67" i="5"/>
  <c r="AQ67" i="5"/>
  <c r="AU67" i="5"/>
  <c r="AY67" i="5"/>
  <c r="BC67" i="5"/>
  <c r="AL67" i="5"/>
  <c r="AT67" i="5"/>
  <c r="BB67" i="5"/>
  <c r="AF67" i="5"/>
  <c r="AN67" i="5"/>
  <c r="AV67" i="5"/>
  <c r="BD67" i="5"/>
  <c r="AH67" i="5"/>
  <c r="AP67" i="5"/>
  <c r="AX67" i="5"/>
  <c r="BF67" i="5"/>
  <c r="AJ67" i="5"/>
  <c r="AR67" i="5"/>
  <c r="AZ67" i="5"/>
  <c r="AG63" i="5"/>
  <c r="AK63" i="5"/>
  <c r="AO63" i="5"/>
  <c r="AS63" i="5"/>
  <c r="AW63" i="5"/>
  <c r="BA63" i="5"/>
  <c r="BE63" i="5"/>
  <c r="AI63" i="5"/>
  <c r="AM63" i="5"/>
  <c r="AQ63" i="5"/>
  <c r="AU63" i="5"/>
  <c r="AY63" i="5"/>
  <c r="BC63" i="5"/>
  <c r="AH63" i="5"/>
  <c r="AP63" i="5"/>
  <c r="AX63" i="5"/>
  <c r="BF63" i="5"/>
  <c r="AJ63" i="5"/>
  <c r="AR63" i="5"/>
  <c r="AZ63" i="5"/>
  <c r="AL63" i="5"/>
  <c r="AT63" i="5"/>
  <c r="BB63" i="5"/>
  <c r="AV63" i="5"/>
  <c r="BD63" i="5"/>
  <c r="AF63" i="5"/>
  <c r="AN63" i="5"/>
  <c r="AG59" i="5"/>
  <c r="AK59" i="5"/>
  <c r="AO59" i="5"/>
  <c r="AS59" i="5"/>
  <c r="AW59" i="5"/>
  <c r="BA59" i="5"/>
  <c r="BE59" i="5"/>
  <c r="AI59" i="5"/>
  <c r="AM59" i="5"/>
  <c r="AQ59" i="5"/>
  <c r="AU59" i="5"/>
  <c r="AY59" i="5"/>
  <c r="BC59" i="5"/>
  <c r="AL59" i="5"/>
  <c r="AT59" i="5"/>
  <c r="BB59" i="5"/>
  <c r="AF59" i="5"/>
  <c r="AN59" i="5"/>
  <c r="AV59" i="5"/>
  <c r="BD59" i="5"/>
  <c r="AH59" i="5"/>
  <c r="AP59" i="5"/>
  <c r="AX59" i="5"/>
  <c r="BF59" i="5"/>
  <c r="AJ59" i="5"/>
  <c r="AR59" i="5"/>
  <c r="AZ59" i="5"/>
  <c r="AG55" i="5"/>
  <c r="AK55" i="5"/>
  <c r="AO55" i="5"/>
  <c r="AS55" i="5"/>
  <c r="AW55" i="5"/>
  <c r="BA55" i="5"/>
  <c r="BE55" i="5"/>
  <c r="AF55" i="5"/>
  <c r="AL55" i="5"/>
  <c r="AQ55" i="5"/>
  <c r="AV55" i="5"/>
  <c r="BB55" i="5"/>
  <c r="AI55" i="5"/>
  <c r="AN55" i="5"/>
  <c r="AT55" i="5"/>
  <c r="AY55" i="5"/>
  <c r="BD55" i="5"/>
  <c r="AM55" i="5"/>
  <c r="AX55" i="5"/>
  <c r="AP55" i="5"/>
  <c r="AZ55" i="5"/>
  <c r="AH55" i="5"/>
  <c r="AR55" i="5"/>
  <c r="BC55" i="5"/>
  <c r="AJ55" i="5"/>
  <c r="AU55" i="5"/>
  <c r="BF55" i="5"/>
  <c r="AG51" i="5"/>
  <c r="AK51" i="5"/>
  <c r="AO51" i="5"/>
  <c r="AS51" i="5"/>
  <c r="AW51" i="5"/>
  <c r="BA51" i="5"/>
  <c r="BE51" i="5"/>
  <c r="AH51" i="5"/>
  <c r="AM51" i="5"/>
  <c r="AR51" i="5"/>
  <c r="AX51" i="5"/>
  <c r="BC51" i="5"/>
  <c r="AJ51" i="5"/>
  <c r="AP51" i="5"/>
  <c r="AU51" i="5"/>
  <c r="AZ51" i="5"/>
  <c r="BF51" i="5"/>
  <c r="AN51" i="5"/>
  <c r="AY51" i="5"/>
  <c r="AF51" i="5"/>
  <c r="AQ51" i="5"/>
  <c r="BB51" i="5"/>
  <c r="AI51" i="5"/>
  <c r="AT51" i="5"/>
  <c r="BD51" i="5"/>
  <c r="AV51" i="5"/>
  <c r="AL51" i="5"/>
  <c r="AG47" i="5"/>
  <c r="AK47" i="5"/>
  <c r="AO47" i="5"/>
  <c r="AS47" i="5"/>
  <c r="AW47" i="5"/>
  <c r="BA47" i="5"/>
  <c r="BE47" i="5"/>
  <c r="AI47" i="5"/>
  <c r="AN47" i="5"/>
  <c r="AT47" i="5"/>
  <c r="AY47" i="5"/>
  <c r="BD47" i="5"/>
  <c r="AF47" i="5"/>
  <c r="AL47" i="5"/>
  <c r="AQ47" i="5"/>
  <c r="AV47" i="5"/>
  <c r="BB47" i="5"/>
  <c r="AP47" i="5"/>
  <c r="AZ47" i="5"/>
  <c r="AH47" i="5"/>
  <c r="AR47" i="5"/>
  <c r="BC47" i="5"/>
  <c r="AJ47" i="5"/>
  <c r="AU47" i="5"/>
  <c r="BF47" i="5"/>
  <c r="AM47" i="5"/>
  <c r="AX47" i="5"/>
  <c r="AG43" i="5"/>
  <c r="AK43" i="5"/>
  <c r="AO43" i="5"/>
  <c r="AS43" i="5"/>
  <c r="AW43" i="5"/>
  <c r="BA43" i="5"/>
  <c r="BE43" i="5"/>
  <c r="AJ43" i="5"/>
  <c r="AP43" i="5"/>
  <c r="AU43" i="5"/>
  <c r="AZ43" i="5"/>
  <c r="BF43" i="5"/>
  <c r="AH43" i="5"/>
  <c r="AM43" i="5"/>
  <c r="AR43" i="5"/>
  <c r="AX43" i="5"/>
  <c r="BC43" i="5"/>
  <c r="AF43" i="5"/>
  <c r="AQ43" i="5"/>
  <c r="BB43" i="5"/>
  <c r="AI43" i="5"/>
  <c r="AT43" i="5"/>
  <c r="BD43" i="5"/>
  <c r="AL43" i="5"/>
  <c r="AV43" i="5"/>
  <c r="AY43" i="5"/>
  <c r="AN43" i="5"/>
  <c r="AI39" i="5"/>
  <c r="AF39" i="5"/>
  <c r="AK39" i="5"/>
  <c r="AO39" i="5"/>
  <c r="AS39" i="5"/>
  <c r="AW39" i="5"/>
  <c r="BA39" i="5"/>
  <c r="BE39" i="5"/>
  <c r="AL39" i="5"/>
  <c r="AQ39" i="5"/>
  <c r="AV39" i="5"/>
  <c r="BB39" i="5"/>
  <c r="AH39" i="5"/>
  <c r="AN39" i="5"/>
  <c r="AT39" i="5"/>
  <c r="AY39" i="5"/>
  <c r="BD39" i="5"/>
  <c r="AG39" i="5"/>
  <c r="AR39" i="5"/>
  <c r="BC39" i="5"/>
  <c r="AJ39" i="5"/>
  <c r="AU39" i="5"/>
  <c r="BF39" i="5"/>
  <c r="AM39" i="5"/>
  <c r="AX39" i="5"/>
  <c r="AP39" i="5"/>
  <c r="AZ39" i="5"/>
  <c r="AI35" i="5"/>
  <c r="AM35" i="5"/>
  <c r="AQ35" i="5"/>
  <c r="AU35" i="5"/>
  <c r="AY35" i="5"/>
  <c r="BC35" i="5"/>
  <c r="AG35" i="5"/>
  <c r="AL35" i="5"/>
  <c r="AR35" i="5"/>
  <c r="AW35" i="5"/>
  <c r="BB35" i="5"/>
  <c r="AF35" i="5"/>
  <c r="AN35" i="5"/>
  <c r="AT35" i="5"/>
  <c r="BA35" i="5"/>
  <c r="AH35" i="5"/>
  <c r="AO35" i="5"/>
  <c r="AV35" i="5"/>
  <c r="BD35" i="5"/>
  <c r="AJ35" i="5"/>
  <c r="AP35" i="5"/>
  <c r="AX35" i="5"/>
  <c r="BE35" i="5"/>
  <c r="AS35" i="5"/>
  <c r="AZ35" i="5"/>
  <c r="BF35" i="5"/>
  <c r="AK35" i="5"/>
  <c r="AI31" i="5"/>
  <c r="AM31" i="5"/>
  <c r="AQ31" i="5"/>
  <c r="AU31" i="5"/>
  <c r="AY31" i="5"/>
  <c r="BC31" i="5"/>
  <c r="AH31" i="5"/>
  <c r="AN31" i="5"/>
  <c r="AS31" i="5"/>
  <c r="AX31" i="5"/>
  <c r="BD31" i="5"/>
  <c r="AG31" i="5"/>
  <c r="AO31" i="5"/>
  <c r="AV31" i="5"/>
  <c r="BB31" i="5"/>
  <c r="AJ31" i="5"/>
  <c r="AP31" i="5"/>
  <c r="AW31" i="5"/>
  <c r="BE31" i="5"/>
  <c r="AK31" i="5"/>
  <c r="AR31" i="5"/>
  <c r="AZ31" i="5"/>
  <c r="BF31" i="5"/>
  <c r="AL31" i="5"/>
  <c r="AT31" i="5"/>
  <c r="BA31" i="5"/>
  <c r="AF31" i="5"/>
  <c r="AI27" i="5"/>
  <c r="AM27" i="5"/>
  <c r="AQ27" i="5"/>
  <c r="AU27" i="5"/>
  <c r="AY27" i="5"/>
  <c r="BC27" i="5"/>
  <c r="AJ27" i="5"/>
  <c r="AO27" i="5"/>
  <c r="AT27" i="5"/>
  <c r="AZ27" i="5"/>
  <c r="BE27" i="5"/>
  <c r="AF27" i="5"/>
  <c r="AK27" i="5"/>
  <c r="AP27" i="5"/>
  <c r="AV27" i="5"/>
  <c r="BA27" i="5"/>
  <c r="BF27" i="5"/>
  <c r="AN27" i="5"/>
  <c r="AX27" i="5"/>
  <c r="AG27" i="5"/>
  <c r="AR27" i="5"/>
  <c r="BB27" i="5"/>
  <c r="AH27" i="5"/>
  <c r="AS27" i="5"/>
  <c r="BD27" i="5"/>
  <c r="AL27" i="5"/>
  <c r="AW27" i="5"/>
  <c r="AI23" i="5"/>
  <c r="AM23" i="5"/>
  <c r="AQ23" i="5"/>
  <c r="AU23" i="5"/>
  <c r="AY23" i="5"/>
  <c r="BC23" i="5"/>
  <c r="AF23" i="5"/>
  <c r="AK23" i="5"/>
  <c r="AP23" i="5"/>
  <c r="AV23" i="5"/>
  <c r="BA23" i="5"/>
  <c r="BF23" i="5"/>
  <c r="AG23" i="5"/>
  <c r="AL23" i="5"/>
  <c r="AR23" i="5"/>
  <c r="AW23" i="5"/>
  <c r="BB23" i="5"/>
  <c r="AO23" i="5"/>
  <c r="AZ23" i="5"/>
  <c r="AH23" i="5"/>
  <c r="AS23" i="5"/>
  <c r="BD23" i="5"/>
  <c r="AJ23" i="5"/>
  <c r="AT23" i="5"/>
  <c r="BE23" i="5"/>
  <c r="AX23" i="5"/>
  <c r="AN23" i="5"/>
  <c r="AI19" i="5"/>
  <c r="AM19" i="5"/>
  <c r="AQ19" i="5"/>
  <c r="AU19" i="5"/>
  <c r="AY19" i="5"/>
  <c r="BC19" i="5"/>
  <c r="AG19" i="5"/>
  <c r="AL19" i="5"/>
  <c r="AR19" i="5"/>
  <c r="AW19" i="5"/>
  <c r="BB19" i="5"/>
  <c r="AH19" i="5"/>
  <c r="AN19" i="5"/>
  <c r="AS19" i="5"/>
  <c r="AX19" i="5"/>
  <c r="BD19" i="5"/>
  <c r="AF19" i="5"/>
  <c r="AP19" i="5"/>
  <c r="BA19" i="5"/>
  <c r="AJ19" i="5"/>
  <c r="AT19" i="5"/>
  <c r="BE19" i="5"/>
  <c r="AK19" i="5"/>
  <c r="AV19" i="5"/>
  <c r="BF19" i="5"/>
  <c r="AO19" i="5"/>
  <c r="AZ19" i="5"/>
  <c r="AF15" i="5"/>
  <c r="AJ15" i="5"/>
  <c r="AN15" i="5"/>
  <c r="AR15" i="5"/>
  <c r="AV15" i="5"/>
  <c r="AZ15" i="5"/>
  <c r="BD15" i="5"/>
  <c r="AG15" i="5"/>
  <c r="AL15" i="5"/>
  <c r="AQ15" i="5"/>
  <c r="AW15" i="5"/>
  <c r="BB15" i="5"/>
  <c r="AK15" i="5"/>
  <c r="AS15" i="5"/>
  <c r="AY15" i="5"/>
  <c r="BF15" i="5"/>
  <c r="AM15" i="5"/>
  <c r="AT15" i="5"/>
  <c r="BA15" i="5"/>
  <c r="AP15" i="5"/>
  <c r="BE15" i="5"/>
  <c r="AH15" i="5"/>
  <c r="AU15" i="5"/>
  <c r="AI15" i="5"/>
  <c r="AX15" i="5"/>
  <c r="AO15" i="5"/>
  <c r="BC15" i="5"/>
  <c r="AF11" i="5"/>
  <c r="AJ11" i="5"/>
  <c r="AN11" i="5"/>
  <c r="AR11" i="5"/>
  <c r="AV11" i="5"/>
  <c r="AZ11" i="5"/>
  <c r="BD11" i="5"/>
  <c r="AG11" i="5"/>
  <c r="AL11" i="5"/>
  <c r="AQ11" i="5"/>
  <c r="AW11" i="5"/>
  <c r="BB11" i="5"/>
  <c r="AH11" i="5"/>
  <c r="AM11" i="5"/>
  <c r="AS11" i="5"/>
  <c r="AX11" i="5"/>
  <c r="BC11" i="5"/>
  <c r="AK11" i="5"/>
  <c r="AU11" i="5"/>
  <c r="BF11" i="5"/>
  <c r="AO11" i="5"/>
  <c r="AY11" i="5"/>
  <c r="AT11" i="5"/>
  <c r="BA11" i="5"/>
  <c r="AI11" i="5"/>
  <c r="BE11" i="5"/>
  <c r="AP11" i="5"/>
  <c r="AF7" i="5"/>
  <c r="AJ7" i="5"/>
  <c r="AN7" i="5"/>
  <c r="AR7" i="5"/>
  <c r="AV7" i="5"/>
  <c r="AZ7" i="5"/>
  <c r="BD7" i="5"/>
  <c r="AH7" i="5"/>
  <c r="AM7" i="5"/>
  <c r="AS7" i="5"/>
  <c r="AX7" i="5"/>
  <c r="BC7" i="5"/>
  <c r="AI7" i="5"/>
  <c r="AO7" i="5"/>
  <c r="AT7" i="5"/>
  <c r="AY7" i="5"/>
  <c r="BE7" i="5"/>
  <c r="AL7" i="5"/>
  <c r="AW7" i="5"/>
  <c r="AP7" i="5"/>
  <c r="BA7" i="5"/>
  <c r="AU7" i="5"/>
  <c r="AG7" i="5"/>
  <c r="BB7" i="5"/>
  <c r="AK7" i="5"/>
  <c r="BF7" i="5"/>
  <c r="AQ7" i="5"/>
  <c r="AF3" i="5"/>
  <c r="AJ3" i="5"/>
  <c r="AN3" i="5"/>
  <c r="AR3" i="5"/>
  <c r="AV3" i="5"/>
  <c r="AZ3" i="5"/>
  <c r="BD3" i="5"/>
  <c r="AI3" i="5"/>
  <c r="AO3" i="5"/>
  <c r="AT3" i="5"/>
  <c r="AY3" i="5"/>
  <c r="BE3" i="5"/>
  <c r="AK3" i="5"/>
  <c r="AP3" i="5"/>
  <c r="AU3" i="5"/>
  <c r="BA3" i="5"/>
  <c r="BF3" i="5"/>
  <c r="BF849" i="5" s="1"/>
  <c r="AM3" i="5"/>
  <c r="AX3" i="5"/>
  <c r="AG3" i="5"/>
  <c r="AQ3" i="5"/>
  <c r="BB3" i="5"/>
  <c r="AW3" i="5"/>
  <c r="AH3" i="5"/>
  <c r="BC3" i="5"/>
  <c r="AL3" i="5"/>
  <c r="AS3" i="5"/>
  <c r="AH2" i="5"/>
  <c r="AL2" i="5"/>
  <c r="AP2" i="5"/>
  <c r="AT2" i="5"/>
  <c r="AX2" i="5"/>
  <c r="BB2" i="5"/>
  <c r="BC848" i="5"/>
  <c r="AY848" i="5"/>
  <c r="AU848" i="5"/>
  <c r="AQ848" i="5"/>
  <c r="AM848" i="5"/>
  <c r="BF847" i="5"/>
  <c r="BB847" i="5"/>
  <c r="AX847" i="5"/>
  <c r="AT847" i="5"/>
  <c r="AP847" i="5"/>
  <c r="AL847" i="5"/>
  <c r="BE846" i="5"/>
  <c r="BA846" i="5"/>
  <c r="AW846" i="5"/>
  <c r="AS846" i="5"/>
  <c r="AO846" i="5"/>
  <c r="AK846" i="5"/>
  <c r="BD845" i="5"/>
  <c r="AZ845" i="5"/>
  <c r="AV845" i="5"/>
  <c r="AR845" i="5"/>
  <c r="AN845" i="5"/>
  <c r="AJ845" i="5"/>
  <c r="BC844" i="5"/>
  <c r="AY844" i="5"/>
  <c r="AU844" i="5"/>
  <c r="AQ844" i="5"/>
  <c r="AM844" i="5"/>
  <c r="BF843" i="5"/>
  <c r="BB843" i="5"/>
  <c r="AX843" i="5"/>
  <c r="AT843" i="5"/>
  <c r="AP843" i="5"/>
  <c r="AL843" i="5"/>
  <c r="BE842" i="5"/>
  <c r="BA842" i="5"/>
  <c r="AW842" i="5"/>
  <c r="AS842" i="5"/>
  <c r="AO842" i="5"/>
  <c r="AK842" i="5"/>
  <c r="BD841" i="5"/>
  <c r="AZ841" i="5"/>
  <c r="AV841" i="5"/>
  <c r="AR841" i="5"/>
  <c r="AN841" i="5"/>
  <c r="AJ841" i="5"/>
  <c r="BC840" i="5"/>
  <c r="AY840" i="5"/>
  <c r="AU840" i="5"/>
  <c r="AQ840" i="5"/>
  <c r="AM840" i="5"/>
  <c r="BF839" i="5"/>
  <c r="BB839" i="5"/>
  <c r="AX839" i="5"/>
  <c r="AT839" i="5"/>
  <c r="AP839" i="5"/>
  <c r="AL839" i="5"/>
  <c r="BE838" i="5"/>
  <c r="BA838" i="5"/>
  <c r="AW838" i="5"/>
  <c r="AS838" i="5"/>
  <c r="AO838" i="5"/>
  <c r="AK838" i="5"/>
  <c r="BD837" i="5"/>
  <c r="AZ837" i="5"/>
  <c r="AV837" i="5"/>
  <c r="AR837" i="5"/>
  <c r="AN837" i="5"/>
  <c r="AJ837" i="5"/>
  <c r="BC836" i="5"/>
  <c r="AY836" i="5"/>
  <c r="AU836" i="5"/>
  <c r="AQ836" i="5"/>
  <c r="AM836" i="5"/>
  <c r="BF835" i="5"/>
  <c r="BB835" i="5"/>
  <c r="AX835" i="5"/>
  <c r="AT835" i="5"/>
  <c r="AP835" i="5"/>
  <c r="AL835" i="5"/>
  <c r="BE834" i="5"/>
  <c r="BA834" i="5"/>
  <c r="AW834" i="5"/>
  <c r="AS834" i="5"/>
  <c r="AO834" i="5"/>
  <c r="AK834" i="5"/>
  <c r="BD833" i="5"/>
  <c r="AZ833" i="5"/>
  <c r="AV833" i="5"/>
  <c r="AR833" i="5"/>
  <c r="AN833" i="5"/>
  <c r="AJ833" i="5"/>
  <c r="BC832" i="5"/>
  <c r="AY832" i="5"/>
  <c r="AU832" i="5"/>
  <c r="AQ832" i="5"/>
  <c r="AM832" i="5"/>
  <c r="BF831" i="5"/>
  <c r="BB831" i="5"/>
  <c r="AX831" i="5"/>
  <c r="AT831" i="5"/>
  <c r="AP831" i="5"/>
  <c r="AL831" i="5"/>
  <c r="BE830" i="5"/>
  <c r="BA830" i="5"/>
  <c r="AW830" i="5"/>
  <c r="AS830" i="5"/>
  <c r="AO830" i="5"/>
  <c r="AK830" i="5"/>
  <c r="BD829" i="5"/>
  <c r="AZ829" i="5"/>
  <c r="AV829" i="5"/>
  <c r="AR829" i="5"/>
  <c r="AN829" i="5"/>
  <c r="AJ829" i="5"/>
  <c r="BC828" i="5"/>
  <c r="AY828" i="5"/>
  <c r="AU828" i="5"/>
  <c r="AQ828" i="5"/>
  <c r="AM828" i="5"/>
  <c r="BF827" i="5"/>
  <c r="BB827" i="5"/>
  <c r="AX827" i="5"/>
  <c r="AT827" i="5"/>
  <c r="AP827" i="5"/>
  <c r="AL827" i="5"/>
  <c r="BE826" i="5"/>
  <c r="BA826" i="5"/>
  <c r="AW826" i="5"/>
  <c r="AS826" i="5"/>
  <c r="AO826" i="5"/>
  <c r="AK826" i="5"/>
  <c r="BD825" i="5"/>
  <c r="AZ825" i="5"/>
  <c r="AV825" i="5"/>
  <c r="AR825" i="5"/>
  <c r="AN825" i="5"/>
  <c r="AJ825" i="5"/>
  <c r="BC824" i="5"/>
  <c r="AY824" i="5"/>
  <c r="AU824" i="5"/>
  <c r="AQ824" i="5"/>
  <c r="AM824" i="5"/>
  <c r="BF823" i="5"/>
  <c r="BB823" i="5"/>
  <c r="AX823" i="5"/>
  <c r="AT823" i="5"/>
  <c r="AP823" i="5"/>
  <c r="AL823" i="5"/>
  <c r="BE822" i="5"/>
  <c r="BA822" i="5"/>
  <c r="AW822" i="5"/>
  <c r="AS822" i="5"/>
  <c r="AO822" i="5"/>
  <c r="AK822" i="5"/>
  <c r="BD821" i="5"/>
  <c r="AZ821" i="5"/>
  <c r="AV821" i="5"/>
  <c r="AR821" i="5"/>
  <c r="AN821" i="5"/>
  <c r="AJ821" i="5"/>
  <c r="BC820" i="5"/>
  <c r="AY820" i="5"/>
  <c r="AU820" i="5"/>
  <c r="AQ820" i="5"/>
  <c r="AM820" i="5"/>
  <c r="BF819" i="5"/>
  <c r="BB819" i="5"/>
  <c r="AX819" i="5"/>
  <c r="AT819" i="5"/>
  <c r="AP819" i="5"/>
  <c r="AL819" i="5"/>
  <c r="BE818" i="5"/>
  <c r="BA818" i="5"/>
  <c r="AW818" i="5"/>
  <c r="AS818" i="5"/>
  <c r="AO818" i="5"/>
  <c r="AK818" i="5"/>
  <c r="BD817" i="5"/>
  <c r="AZ817" i="5"/>
  <c r="AV817" i="5"/>
  <c r="AR817" i="5"/>
  <c r="AN817" i="5"/>
  <c r="AJ817" i="5"/>
  <c r="BC816" i="5"/>
  <c r="AY816" i="5"/>
  <c r="AU816" i="5"/>
  <c r="AQ816" i="5"/>
  <c r="AM816" i="5"/>
  <c r="BF815" i="5"/>
  <c r="BB815" i="5"/>
  <c r="AX815" i="5"/>
  <c r="AT815" i="5"/>
  <c r="AP815" i="5"/>
  <c r="AL815" i="5"/>
  <c r="BE814" i="5"/>
  <c r="BA814" i="5"/>
  <c r="AU814" i="5"/>
  <c r="AM814" i="5"/>
  <c r="BF813" i="5"/>
  <c r="AX813" i="5"/>
  <c r="AP813" i="5"/>
  <c r="AH813" i="5"/>
  <c r="K760" i="7"/>
  <c r="K728" i="7"/>
  <c r="K835" i="7"/>
  <c r="K794" i="7"/>
  <c r="K814" i="7"/>
  <c r="K473" i="7"/>
  <c r="K520" i="7"/>
  <c r="K153" i="7"/>
  <c r="K261" i="7"/>
  <c r="K202" i="7"/>
  <c r="K813" i="7"/>
  <c r="K817" i="7"/>
  <c r="K748" i="7"/>
  <c r="K769" i="7"/>
  <c r="K739" i="7"/>
  <c r="K789" i="7"/>
  <c r="K584" i="7"/>
  <c r="K568" i="7"/>
  <c r="K552" i="7"/>
  <c r="K536" i="7"/>
  <c r="K504" i="7"/>
  <c r="K488" i="7"/>
  <c r="K778" i="7"/>
  <c r="K595" i="7"/>
  <c r="K160" i="7"/>
  <c r="K206" i="7"/>
  <c r="K531" i="7"/>
  <c r="K468" i="7"/>
  <c r="K452" i="7"/>
  <c r="K567" i="7"/>
  <c r="K503" i="7"/>
  <c r="K571" i="7"/>
  <c r="K507" i="7"/>
  <c r="K455" i="7"/>
  <c r="K385" i="7"/>
  <c r="K321" i="7"/>
  <c r="K495" i="7"/>
  <c r="K431" i="7"/>
  <c r="K410" i="7"/>
  <c r="K346" i="7"/>
  <c r="K306" i="7"/>
  <c r="K424" i="7"/>
  <c r="K398" i="7"/>
  <c r="K310" i="7"/>
  <c r="K423" i="7"/>
  <c r="K386" i="7"/>
  <c r="K334" i="7"/>
  <c r="K472" i="7"/>
  <c r="K247" i="7"/>
  <c r="K207" i="7"/>
  <c r="K155" i="7"/>
  <c r="K263" i="7"/>
  <c r="K159" i="7"/>
  <c r="K299" i="7"/>
  <c r="K259" i="7"/>
  <c r="K195" i="7"/>
  <c r="K511" i="7"/>
  <c r="K427" i="7"/>
  <c r="K390" i="7"/>
  <c r="K223" i="7"/>
  <c r="K163" i="7"/>
  <c r="K271" i="7"/>
  <c r="K722" i="7"/>
  <c r="K712" i="7"/>
  <c r="K838" i="7"/>
  <c r="K787" i="7"/>
  <c r="K659" i="7"/>
  <c r="K581" i="7"/>
  <c r="K549" i="7"/>
  <c r="K533" i="7"/>
  <c r="K819" i="7"/>
  <c r="K696" i="7"/>
  <c r="K598" i="7"/>
  <c r="K510" i="7"/>
  <c r="K461" i="7"/>
  <c r="K403" i="7"/>
  <c r="K623" i="7"/>
  <c r="K262" i="7"/>
  <c r="K372" i="7"/>
  <c r="K238" i="7"/>
  <c r="K209" i="7"/>
  <c r="K846" i="7"/>
  <c r="K430" i="7"/>
  <c r="K39" i="7"/>
  <c r="K802" i="7"/>
  <c r="K364" i="7"/>
  <c r="K50" i="7"/>
  <c r="K622" i="7"/>
  <c r="K332" i="7"/>
  <c r="K228" i="7"/>
  <c r="K529" i="7"/>
  <c r="K367" i="7"/>
  <c r="K677" i="7"/>
  <c r="K359" i="7"/>
  <c r="K339" i="7"/>
  <c r="K241" i="7"/>
  <c r="K847" i="7"/>
  <c r="K522" i="7"/>
  <c r="K277" i="7"/>
  <c r="K229" i="7"/>
  <c r="K47" i="7"/>
  <c r="K218" i="7"/>
  <c r="K224" i="7"/>
  <c r="K101" i="7"/>
  <c r="K93" i="7"/>
  <c r="K85" i="7"/>
  <c r="K29" i="7"/>
  <c r="K13" i="7"/>
  <c r="K772" i="7"/>
  <c r="K653" i="7"/>
  <c r="K833" i="7"/>
  <c r="K797" i="7"/>
  <c r="K785" i="7"/>
  <c r="K837" i="7"/>
  <c r="K767" i="7"/>
  <c r="K751" i="7"/>
  <c r="K735" i="7"/>
  <c r="K773" i="7"/>
  <c r="K829" i="7"/>
  <c r="K611" i="7"/>
  <c r="K547" i="7"/>
  <c r="K483" i="7"/>
  <c r="K768" i="7"/>
  <c r="K583" i="7"/>
  <c r="K519" i="7"/>
  <c r="K448" i="7"/>
  <c r="K587" i="7"/>
  <c r="K523" i="7"/>
  <c r="K397" i="7"/>
  <c r="K365" i="7"/>
  <c r="K349" i="7"/>
  <c r="K559" i="7"/>
  <c r="K441" i="7"/>
  <c r="K415" i="7"/>
  <c r="K362" i="7"/>
  <c r="K322" i="7"/>
  <c r="K479" i="7"/>
  <c r="K456" i="7"/>
  <c r="K435" i="7"/>
  <c r="K350" i="7"/>
  <c r="K467" i="7"/>
  <c r="K444" i="7"/>
  <c r="K433" i="7"/>
  <c r="K402" i="7"/>
  <c r="K342" i="7"/>
  <c r="K286" i="7"/>
  <c r="K190" i="7"/>
  <c r="K174" i="7"/>
  <c r="K158" i="7"/>
  <c r="K279" i="7"/>
  <c r="K215" i="7"/>
  <c r="K167" i="7"/>
  <c r="K283" i="7"/>
  <c r="K187" i="7"/>
  <c r="K406" i="7"/>
  <c r="K267" i="7"/>
  <c r="K219" i="7"/>
  <c r="K147" i="7"/>
  <c r="K437" i="7"/>
  <c r="K411" i="7"/>
  <c r="K243" i="7"/>
  <c r="K175" i="7"/>
  <c r="K302" i="7"/>
  <c r="K843" i="7"/>
  <c r="K823" i="7"/>
  <c r="K741" i="7"/>
  <c r="K689" i="7"/>
  <c r="K804" i="7"/>
  <c r="K680" i="7"/>
  <c r="K654" i="7"/>
  <c r="K717" i="7"/>
  <c r="K691" i="7"/>
  <c r="K757" i="7"/>
  <c r="K742" i="7"/>
  <c r="K664" i="7"/>
  <c r="K518" i="7"/>
  <c r="K453" i="7"/>
  <c r="K644" i="7"/>
  <c r="K633" i="7"/>
  <c r="K614" i="7"/>
  <c r="K534" i="7"/>
  <c r="K395" i="7"/>
  <c r="K363" i="7"/>
  <c r="K300" i="7"/>
  <c r="K478" i="7"/>
  <c r="K388" i="7"/>
  <c r="K628" i="7"/>
  <c r="K502" i="7"/>
  <c r="K348" i="7"/>
  <c r="K264" i="7"/>
  <c r="K210" i="7"/>
  <c r="K197" i="7"/>
  <c r="K152" i="7"/>
  <c r="K131" i="7"/>
  <c r="K115" i="7"/>
  <c r="K99" i="7"/>
  <c r="K83" i="7"/>
  <c r="K782" i="7"/>
  <c r="K34" i="7"/>
  <c r="K10" i="7"/>
  <c r="K675" i="7"/>
  <c r="K486" i="7"/>
  <c r="K812" i="7"/>
  <c r="K457" i="7"/>
  <c r="K320" i="7"/>
  <c r="K695" i="7"/>
  <c r="K645" i="7"/>
  <c r="K336" i="7"/>
  <c r="K783" i="7"/>
  <c r="K602" i="7"/>
  <c r="K577" i="7"/>
  <c r="K450" i="7"/>
  <c r="K293" i="7"/>
  <c r="K253" i="7"/>
  <c r="K213" i="7"/>
  <c r="K79" i="7"/>
  <c r="K845" i="7"/>
  <c r="K805" i="7"/>
  <c r="K764" i="7"/>
  <c r="K743" i="7"/>
  <c r="K732" i="7"/>
  <c r="K809" i="7"/>
  <c r="K821" i="7"/>
  <c r="K563" i="7"/>
  <c r="K499" i="7"/>
  <c r="K599" i="7"/>
  <c r="K535" i="7"/>
  <c r="K603" i="7"/>
  <c r="K539" i="7"/>
  <c r="K475" i="7"/>
  <c r="K313" i="7"/>
  <c r="K436" i="7"/>
  <c r="K425" i="7"/>
  <c r="K378" i="7"/>
  <c r="K330" i="7"/>
  <c r="K543" i="7"/>
  <c r="K445" i="7"/>
  <c r="K419" i="7"/>
  <c r="K366" i="7"/>
  <c r="K527" i="7"/>
  <c r="K428" i="7"/>
  <c r="K417" i="7"/>
  <c r="K354" i="7"/>
  <c r="K314" i="7"/>
  <c r="K282" i="7"/>
  <c r="K154" i="7"/>
  <c r="K358" i="7"/>
  <c r="K227" i="7"/>
  <c r="K179" i="7"/>
  <c r="K295" i="7"/>
  <c r="K203" i="7"/>
  <c r="K575" i="7"/>
  <c r="K275" i="7"/>
  <c r="K231" i="7"/>
  <c r="K171" i="7"/>
  <c r="K132" i="7"/>
  <c r="K116" i="7"/>
  <c r="K100" i="7"/>
  <c r="K84" i="7"/>
  <c r="K68" i="7"/>
  <c r="K52" i="7"/>
  <c r="K36" i="7"/>
  <c r="K20" i="7"/>
  <c r="K4" i="7"/>
  <c r="K432" i="7"/>
  <c r="K421" i="7"/>
  <c r="K291" i="7"/>
  <c r="K199" i="7"/>
  <c r="K799" i="7"/>
  <c r="K765" i="7"/>
  <c r="K719" i="7"/>
  <c r="K784" i="7"/>
  <c r="K706" i="7"/>
  <c r="K816" i="7"/>
  <c r="K737" i="7"/>
  <c r="K589" i="7"/>
  <c r="K573" i="7"/>
  <c r="K557" i="7"/>
  <c r="K493" i="7"/>
  <c r="K690" i="7"/>
  <c r="K655" i="7"/>
  <c r="K582" i="7"/>
  <c r="K558" i="7"/>
  <c r="K387" i="7"/>
  <c r="K658" i="7"/>
  <c r="K526" i="7"/>
  <c r="K344" i="7"/>
  <c r="K396" i="7"/>
  <c r="K222" i="7"/>
  <c r="K707" i="7"/>
  <c r="K566" i="7"/>
  <c r="K245" i="7"/>
  <c r="K273" i="7"/>
  <c r="K257" i="7"/>
  <c r="K217" i="7"/>
  <c r="K205" i="7"/>
  <c r="K184" i="7"/>
  <c r="K164" i="7"/>
  <c r="K23" i="7"/>
  <c r="K792" i="7"/>
  <c r="K446" i="7"/>
  <c r="K356" i="7"/>
  <c r="K250" i="7"/>
  <c r="K58" i="7"/>
  <c r="K18" i="7"/>
  <c r="K723" i="7"/>
  <c r="K542" i="7"/>
  <c r="K635" i="7"/>
  <c r="K746" i="7"/>
  <c r="K663" i="7"/>
  <c r="K368" i="7"/>
  <c r="K265" i="7"/>
  <c r="K391" i="7"/>
  <c r="K246" i="7"/>
  <c r="K803" i="7"/>
  <c r="K679" i="7"/>
  <c r="K661" i="7"/>
  <c r="K537" i="7"/>
  <c r="K513" i="7"/>
  <c r="K269" i="7"/>
  <c r="K237" i="7"/>
  <c r="K201" i="7"/>
  <c r="K31" i="7"/>
  <c r="E850" i="7"/>
  <c r="H849" i="7"/>
  <c r="J849" i="7"/>
  <c r="I849" i="7"/>
  <c r="C849" i="5"/>
  <c r="D849" i="5"/>
  <c r="E849" i="5"/>
  <c r="F849" i="5"/>
  <c r="G849" i="5"/>
  <c r="H849" i="5"/>
  <c r="I849" i="5"/>
  <c r="J849" i="5"/>
  <c r="K849" i="5"/>
  <c r="L849" i="5"/>
  <c r="M849" i="5"/>
  <c r="N849" i="5"/>
  <c r="O849" i="5"/>
  <c r="P849" i="5"/>
  <c r="Q849" i="5"/>
  <c r="R849" i="5"/>
  <c r="S849" i="5"/>
  <c r="T849" i="5"/>
  <c r="U849" i="5"/>
  <c r="V849" i="5"/>
  <c r="W849" i="5"/>
  <c r="X849" i="5"/>
  <c r="Y849" i="5"/>
  <c r="Z849" i="5"/>
  <c r="AA849" i="5"/>
  <c r="AB849" i="5"/>
  <c r="B849" i="5"/>
  <c r="V12" i="4"/>
  <c r="Z12" i="4"/>
  <c r="AA12" i="4"/>
  <c r="Z11" i="4"/>
  <c r="AC11" i="4"/>
  <c r="S10" i="4"/>
  <c r="AA10" i="4"/>
  <c r="AC10" i="4"/>
  <c r="C4" i="4"/>
  <c r="S12" i="4" s="1"/>
  <c r="D4" i="4"/>
  <c r="T12" i="4" s="1"/>
  <c r="E4" i="4"/>
  <c r="U12" i="4" s="1"/>
  <c r="F4" i="4"/>
  <c r="G4" i="4"/>
  <c r="W12" i="4" s="1"/>
  <c r="H4" i="4"/>
  <c r="X12" i="4" s="1"/>
  <c r="I4" i="4"/>
  <c r="Y12" i="4" s="1"/>
  <c r="J4" i="4"/>
  <c r="K4" i="4"/>
  <c r="L4" i="4"/>
  <c r="AB12" i="4" s="1"/>
  <c r="M4" i="4"/>
  <c r="AC12" i="4" s="1"/>
  <c r="B4" i="4"/>
  <c r="R12" i="4" s="1"/>
  <c r="C3" i="4"/>
  <c r="C5" i="4" s="1"/>
  <c r="D3" i="4"/>
  <c r="D5" i="4" s="1"/>
  <c r="E3" i="4"/>
  <c r="U11" i="4" s="1"/>
  <c r="F3" i="4"/>
  <c r="V11" i="4" s="1"/>
  <c r="G3" i="4"/>
  <c r="G5" i="4" s="1"/>
  <c r="H3" i="4"/>
  <c r="H5" i="4" s="1"/>
  <c r="I3" i="4"/>
  <c r="Y11" i="4" s="1"/>
  <c r="J3" i="4"/>
  <c r="K3" i="4"/>
  <c r="K5" i="4" s="1"/>
  <c r="L3" i="4"/>
  <c r="L5" i="4" s="1"/>
  <c r="B3" i="4"/>
  <c r="C2" i="4"/>
  <c r="D2" i="4"/>
  <c r="T10" i="4" s="1"/>
  <c r="E2" i="4"/>
  <c r="U10" i="4" s="1"/>
  <c r="F2" i="4"/>
  <c r="G2" i="4"/>
  <c r="W10" i="4" s="1"/>
  <c r="H2" i="4"/>
  <c r="X10" i="4" s="1"/>
  <c r="I2" i="4"/>
  <c r="Y10" i="4" s="1"/>
  <c r="J2" i="4"/>
  <c r="K2" i="4"/>
  <c r="L2" i="4"/>
  <c r="AB10" i="4" s="1"/>
  <c r="B2" i="4"/>
  <c r="N2" i="4" s="1"/>
  <c r="AB11" i="4" l="1"/>
  <c r="W11" i="4"/>
  <c r="BG191" i="5"/>
  <c r="BG331" i="5"/>
  <c r="BG395" i="5"/>
  <c r="BG459" i="5"/>
  <c r="BG825" i="5"/>
  <c r="BG841" i="5"/>
  <c r="S11" i="4"/>
  <c r="J5" i="4"/>
  <c r="F5" i="4"/>
  <c r="N3" i="4"/>
  <c r="AA11" i="4"/>
  <c r="BG821" i="5"/>
  <c r="BG837" i="5"/>
  <c r="BG817" i="5"/>
  <c r="BG833" i="5"/>
  <c r="T11" i="4"/>
  <c r="X11" i="4"/>
  <c r="BG829" i="5"/>
  <c r="BG845" i="5"/>
  <c r="BG365" i="5"/>
  <c r="BG429" i="5"/>
  <c r="Z850" i="5"/>
  <c r="R10" i="4"/>
  <c r="Z10" i="4"/>
  <c r="V10" i="4"/>
  <c r="R11" i="4"/>
  <c r="AP849" i="5"/>
  <c r="BG7" i="5"/>
  <c r="BG27" i="5"/>
  <c r="BG31" i="5"/>
  <c r="BG71" i="5"/>
  <c r="BG79" i="5"/>
  <c r="BG95" i="5"/>
  <c r="BG111" i="5"/>
  <c r="BG127" i="5"/>
  <c r="BG143" i="5"/>
  <c r="BG151" i="5"/>
  <c r="BG163" i="5"/>
  <c r="BG179" i="5"/>
  <c r="BG183" i="5"/>
  <c r="BG231" i="5"/>
  <c r="BG247" i="5"/>
  <c r="BG263" i="5"/>
  <c r="BG279" i="5"/>
  <c r="BG291" i="5"/>
  <c r="BG315" i="5"/>
  <c r="BG379" i="5"/>
  <c r="BG443" i="5"/>
  <c r="BG471" i="5"/>
  <c r="BG487" i="5"/>
  <c r="BG503" i="5"/>
  <c r="BG519" i="5"/>
  <c r="BG539" i="5"/>
  <c r="BG555" i="5"/>
  <c r="BG571" i="5"/>
  <c r="BG587" i="5"/>
  <c r="BG603" i="5"/>
  <c r="BG619" i="5"/>
  <c r="BG635" i="5"/>
  <c r="BG643" i="5"/>
  <c r="BG695" i="5"/>
  <c r="BG711" i="5"/>
  <c r="BG723" i="5"/>
  <c r="BG739" i="5"/>
  <c r="BG755" i="5"/>
  <c r="BG771" i="5"/>
  <c r="BG787" i="5"/>
  <c r="BG803" i="5"/>
  <c r="BG824" i="5"/>
  <c r="BG840" i="5"/>
  <c r="AS849" i="5"/>
  <c r="BG8" i="5"/>
  <c r="BG16" i="5"/>
  <c r="BG28" i="5"/>
  <c r="BG64" i="5"/>
  <c r="BG92" i="5"/>
  <c r="BG108" i="5"/>
  <c r="BG124" i="5"/>
  <c r="BG140" i="5"/>
  <c r="BG168" i="5"/>
  <c r="BG192" i="5"/>
  <c r="BG208" i="5"/>
  <c r="BG220" i="5"/>
  <c r="BG232" i="5"/>
  <c r="BG244" i="5"/>
  <c r="BG264" i="5"/>
  <c r="BG276" i="5"/>
  <c r="BG304" i="5"/>
  <c r="BG320" i="5"/>
  <c r="BG328" i="5"/>
  <c r="BG336" i="5"/>
  <c r="BG344" i="5"/>
  <c r="BG352" i="5"/>
  <c r="BG360" i="5"/>
  <c r="BG368" i="5"/>
  <c r="BG376" i="5"/>
  <c r="BG380" i="5"/>
  <c r="BG384" i="5"/>
  <c r="BG392" i="5"/>
  <c r="BG400" i="5"/>
  <c r="BG408" i="5"/>
  <c r="BG416" i="5"/>
  <c r="BG424" i="5"/>
  <c r="BG432" i="5"/>
  <c r="BG440" i="5"/>
  <c r="BG444" i="5"/>
  <c r="BG448" i="5"/>
  <c r="BG456" i="5"/>
  <c r="BG464" i="5"/>
  <c r="BG536" i="5"/>
  <c r="BG552" i="5"/>
  <c r="BG568" i="5"/>
  <c r="BG584" i="5"/>
  <c r="BG600" i="5"/>
  <c r="BG616" i="5"/>
  <c r="BG632" i="5"/>
  <c r="BG648" i="5"/>
  <c r="BG672" i="5"/>
  <c r="BG684" i="5"/>
  <c r="BG700" i="5"/>
  <c r="BG724" i="5"/>
  <c r="BG740" i="5"/>
  <c r="BG756" i="5"/>
  <c r="BG772" i="5"/>
  <c r="BG788" i="5"/>
  <c r="BG804" i="5"/>
  <c r="BG815" i="5"/>
  <c r="BG831" i="5"/>
  <c r="BG847" i="5"/>
  <c r="AV849" i="5"/>
  <c r="BG2" i="5"/>
  <c r="AF849" i="5"/>
  <c r="BG5" i="5"/>
  <c r="BG21" i="5"/>
  <c r="BG37" i="5"/>
  <c r="BG41" i="5"/>
  <c r="BG61" i="5"/>
  <c r="BG77" i="5"/>
  <c r="BG85" i="5"/>
  <c r="BG101" i="5"/>
  <c r="BG117" i="5"/>
  <c r="BG133" i="5"/>
  <c r="BG149" i="5"/>
  <c r="BG157" i="5"/>
  <c r="BG169" i="5"/>
  <c r="BG189" i="5"/>
  <c r="BG205" i="5"/>
  <c r="BG213" i="5"/>
  <c r="BG237" i="5"/>
  <c r="BG253" i="5"/>
  <c r="BG269" i="5"/>
  <c r="BG285" i="5"/>
  <c r="BG297" i="5"/>
  <c r="BG313" i="5"/>
  <c r="BG325" i="5"/>
  <c r="BG333" i="5"/>
  <c r="BG341" i="5"/>
  <c r="BG357" i="5"/>
  <c r="BG373" i="5"/>
  <c r="BG389" i="5"/>
  <c r="BG397" i="5"/>
  <c r="BG405" i="5"/>
  <c r="BG421" i="5"/>
  <c r="BG437" i="5"/>
  <c r="BG445" i="5"/>
  <c r="BG453" i="5"/>
  <c r="BG461" i="5"/>
  <c r="BG477" i="5"/>
  <c r="BG493" i="5"/>
  <c r="BG509" i="5"/>
  <c r="BG525" i="5"/>
  <c r="BG529" i="5"/>
  <c r="BG537" i="5"/>
  <c r="BG553" i="5"/>
  <c r="BG569" i="5"/>
  <c r="BG585" i="5"/>
  <c r="BG601" i="5"/>
  <c r="BG617" i="5"/>
  <c r="BG633" i="5"/>
  <c r="BG649" i="5"/>
  <c r="BG669" i="5"/>
  <c r="BG685" i="5"/>
  <c r="BG701" i="5"/>
  <c r="BG713" i="5"/>
  <c r="BG721" i="5"/>
  <c r="BG737" i="5"/>
  <c r="BG753" i="5"/>
  <c r="BG769" i="5"/>
  <c r="BG785" i="5"/>
  <c r="BG801" i="5"/>
  <c r="BG813" i="5"/>
  <c r="BG830" i="5"/>
  <c r="BG846" i="5"/>
  <c r="AQ849" i="5"/>
  <c r="BG10" i="5"/>
  <c r="BG26" i="5"/>
  <c r="BG42" i="5"/>
  <c r="BG58" i="5"/>
  <c r="BG74" i="5"/>
  <c r="BG86" i="5"/>
  <c r="BG102" i="5"/>
  <c r="BG118" i="5"/>
  <c r="BG134" i="5"/>
  <c r="BG170" i="5"/>
  <c r="BG186" i="5"/>
  <c r="BG202" i="5"/>
  <c r="BG242" i="5"/>
  <c r="BG258" i="5"/>
  <c r="BG274" i="5"/>
  <c r="BG298" i="5"/>
  <c r="BG314" i="5"/>
  <c r="BG330" i="5"/>
  <c r="BG346" i="5"/>
  <c r="BG362" i="5"/>
  <c r="BG378" i="5"/>
  <c r="BG394" i="5"/>
  <c r="BG410" i="5"/>
  <c r="BG426" i="5"/>
  <c r="BG442" i="5"/>
  <c r="BG458" i="5"/>
  <c r="BG466" i="5"/>
  <c r="BG482" i="5"/>
  <c r="BG498" i="5"/>
  <c r="BG514" i="5"/>
  <c r="BG538" i="5"/>
  <c r="BG554" i="5"/>
  <c r="BG570" i="5"/>
  <c r="BG586" i="5"/>
  <c r="BG602" i="5"/>
  <c r="BG618" i="5"/>
  <c r="BG634" i="5"/>
  <c r="BG650" i="5"/>
  <c r="BG666" i="5"/>
  <c r="BG682" i="5"/>
  <c r="BG690" i="5"/>
  <c r="BG706" i="5"/>
  <c r="BG714" i="5"/>
  <c r="BG730" i="5"/>
  <c r="BG746" i="5"/>
  <c r="BG762" i="5"/>
  <c r="BG778" i="5"/>
  <c r="BG794" i="5"/>
  <c r="BG810" i="5"/>
  <c r="M5" i="4"/>
  <c r="I5" i="4"/>
  <c r="E5" i="4"/>
  <c r="N4" i="4"/>
  <c r="B850" i="5"/>
  <c r="AC849" i="5"/>
  <c r="N850" i="5" s="1"/>
  <c r="B5" i="4"/>
  <c r="X850" i="5"/>
  <c r="T850" i="5"/>
  <c r="D850" i="5"/>
  <c r="K849" i="7"/>
  <c r="BB849" i="5"/>
  <c r="AL849" i="5"/>
  <c r="BG3" i="5"/>
  <c r="BG19" i="5"/>
  <c r="BG55" i="5"/>
  <c r="BG63" i="5"/>
  <c r="BG67" i="5"/>
  <c r="BG91" i="5"/>
  <c r="BG107" i="5"/>
  <c r="BG123" i="5"/>
  <c r="BG139" i="5"/>
  <c r="BG167" i="5"/>
  <c r="BG195" i="5"/>
  <c r="BG207" i="5"/>
  <c r="BG211" i="5"/>
  <c r="BG219" i="5"/>
  <c r="BG227" i="5"/>
  <c r="BG243" i="5"/>
  <c r="BG259" i="5"/>
  <c r="BG275" i="5"/>
  <c r="BG303" i="5"/>
  <c r="BG307" i="5"/>
  <c r="BG319" i="5"/>
  <c r="BG323" i="5"/>
  <c r="BG339" i="5"/>
  <c r="BG355" i="5"/>
  <c r="BG363" i="5"/>
  <c r="BG371" i="5"/>
  <c r="BG387" i="5"/>
  <c r="BG403" i="5"/>
  <c r="BG419" i="5"/>
  <c r="BG427" i="5"/>
  <c r="BG435" i="5"/>
  <c r="BG451" i="5"/>
  <c r="BG467" i="5"/>
  <c r="BG483" i="5"/>
  <c r="BG499" i="5"/>
  <c r="BG515" i="5"/>
  <c r="BG531" i="5"/>
  <c r="BG543" i="5"/>
  <c r="BG547" i="5"/>
  <c r="BG559" i="5"/>
  <c r="BG563" i="5"/>
  <c r="BG575" i="5"/>
  <c r="BG579" i="5"/>
  <c r="BG591" i="5"/>
  <c r="BG595" i="5"/>
  <c r="BG607" i="5"/>
  <c r="BG611" i="5"/>
  <c r="BG623" i="5"/>
  <c r="BG627" i="5"/>
  <c r="BG639" i="5"/>
  <c r="BG655" i="5"/>
  <c r="BG659" i="5"/>
  <c r="BG663" i="5"/>
  <c r="BG675" i="5"/>
  <c r="BG679" i="5"/>
  <c r="BG691" i="5"/>
  <c r="BG707" i="5"/>
  <c r="BG719" i="5"/>
  <c r="BG735" i="5"/>
  <c r="BG751" i="5"/>
  <c r="BG767" i="5"/>
  <c r="BG783" i="5"/>
  <c r="BG799" i="5"/>
  <c r="BG820" i="5"/>
  <c r="BG836" i="5"/>
  <c r="BE849" i="5"/>
  <c r="AO849" i="5"/>
  <c r="BG12" i="5"/>
  <c r="BG24" i="5"/>
  <c r="BG60" i="5"/>
  <c r="BG76" i="5"/>
  <c r="BG88" i="5"/>
  <c r="BG104" i="5"/>
  <c r="BG120" i="5"/>
  <c r="BG136" i="5"/>
  <c r="BG152" i="5"/>
  <c r="BG164" i="5"/>
  <c r="BG180" i="5"/>
  <c r="BG188" i="5"/>
  <c r="BG204" i="5"/>
  <c r="BG216" i="5"/>
  <c r="BG292" i="5"/>
  <c r="BG308" i="5"/>
  <c r="BG364" i="5"/>
  <c r="BG428" i="5"/>
  <c r="BG468" i="5"/>
  <c r="BG484" i="5"/>
  <c r="BG500" i="5"/>
  <c r="BG532" i="5"/>
  <c r="BG548" i="5"/>
  <c r="BG564" i="5"/>
  <c r="BG580" i="5"/>
  <c r="BG596" i="5"/>
  <c r="BG612" i="5"/>
  <c r="BG628" i="5"/>
  <c r="BG644" i="5"/>
  <c r="BG668" i="5"/>
  <c r="BG696" i="5"/>
  <c r="BG712" i="5"/>
  <c r="BG720" i="5"/>
  <c r="BG736" i="5"/>
  <c r="BG752" i="5"/>
  <c r="BG768" i="5"/>
  <c r="BG784" i="5"/>
  <c r="BG800" i="5"/>
  <c r="BG827" i="5"/>
  <c r="BG843" i="5"/>
  <c r="AR849" i="5"/>
  <c r="BG33" i="5"/>
  <c r="BG45" i="5"/>
  <c r="BG49" i="5"/>
  <c r="BG53" i="5"/>
  <c r="BG65" i="5"/>
  <c r="BG89" i="5"/>
  <c r="BG93" i="5"/>
  <c r="BG105" i="5"/>
  <c r="BG109" i="5"/>
  <c r="BG121" i="5"/>
  <c r="BG125" i="5"/>
  <c r="BG137" i="5"/>
  <c r="BG141" i="5"/>
  <c r="BG165" i="5"/>
  <c r="BG181" i="5"/>
  <c r="BG193" i="5"/>
  <c r="BG221" i="5"/>
  <c r="BG233" i="5"/>
  <c r="BG249" i="5"/>
  <c r="BG265" i="5"/>
  <c r="BG281" i="5"/>
  <c r="BG293" i="5"/>
  <c r="BG309" i="5"/>
  <c r="BG473" i="5"/>
  <c r="BG489" i="5"/>
  <c r="BG505" i="5"/>
  <c r="BG521" i="5"/>
  <c r="BG533" i="5"/>
  <c r="BG549" i="5"/>
  <c r="BG565" i="5"/>
  <c r="BG581" i="5"/>
  <c r="BG597" i="5"/>
  <c r="BG613" i="5"/>
  <c r="BG629" i="5"/>
  <c r="BG645" i="5"/>
  <c r="BG657" i="5"/>
  <c r="BG673" i="5"/>
  <c r="BG697" i="5"/>
  <c r="BG717" i="5"/>
  <c r="BG733" i="5"/>
  <c r="BG749" i="5"/>
  <c r="BG765" i="5"/>
  <c r="BG781" i="5"/>
  <c r="BG797" i="5"/>
  <c r="BG826" i="5"/>
  <c r="BG842" i="5"/>
  <c r="BC849" i="5"/>
  <c r="AM849" i="5"/>
  <c r="BG18" i="5"/>
  <c r="BG54" i="5"/>
  <c r="BG70" i="5"/>
  <c r="BG82" i="5"/>
  <c r="BG98" i="5"/>
  <c r="BG114" i="5"/>
  <c r="BG130" i="5"/>
  <c r="BG154" i="5"/>
  <c r="BG166" i="5"/>
  <c r="BG182" i="5"/>
  <c r="BG198" i="5"/>
  <c r="BG210" i="5"/>
  <c r="BG218" i="5"/>
  <c r="BG238" i="5"/>
  <c r="BG254" i="5"/>
  <c r="BG270" i="5"/>
  <c r="BG286" i="5"/>
  <c r="BG294" i="5"/>
  <c r="BG310" i="5"/>
  <c r="BG326" i="5"/>
  <c r="BG342" i="5"/>
  <c r="BG358" i="5"/>
  <c r="BG374" i="5"/>
  <c r="BG390" i="5"/>
  <c r="BG406" i="5"/>
  <c r="BG422" i="5"/>
  <c r="BG438" i="5"/>
  <c r="BG454" i="5"/>
  <c r="BG478" i="5"/>
  <c r="BG494" i="5"/>
  <c r="BG510" i="5"/>
  <c r="BG526" i="5"/>
  <c r="BG534" i="5"/>
  <c r="BG550" i="5"/>
  <c r="BG566" i="5"/>
  <c r="BG582" i="5"/>
  <c r="BG598" i="5"/>
  <c r="BG614" i="5"/>
  <c r="BG630" i="5"/>
  <c r="BG646" i="5"/>
  <c r="BG662" i="5"/>
  <c r="BG678" i="5"/>
  <c r="BG686" i="5"/>
  <c r="BG702" i="5"/>
  <c r="BG726" i="5"/>
  <c r="BG742" i="5"/>
  <c r="BG758" i="5"/>
  <c r="BG774" i="5"/>
  <c r="BG790" i="5"/>
  <c r="BG806" i="5"/>
  <c r="BG814" i="5"/>
  <c r="AX849" i="5"/>
  <c r="AH849" i="5"/>
  <c r="BG15" i="5"/>
  <c r="BG23" i="5"/>
  <c r="BG35" i="5"/>
  <c r="BG43" i="5"/>
  <c r="BG47" i="5"/>
  <c r="BG51" i="5"/>
  <c r="BG87" i="5"/>
  <c r="BG103" i="5"/>
  <c r="BG119" i="5"/>
  <c r="BG135" i="5"/>
  <c r="BG159" i="5"/>
  <c r="BG171" i="5"/>
  <c r="BG175" i="5"/>
  <c r="BG199" i="5"/>
  <c r="BG215" i="5"/>
  <c r="BG239" i="5"/>
  <c r="BG255" i="5"/>
  <c r="BG271" i="5"/>
  <c r="BG287" i="5"/>
  <c r="BG299" i="5"/>
  <c r="BG347" i="5"/>
  <c r="BG411" i="5"/>
  <c r="BG479" i="5"/>
  <c r="BG495" i="5"/>
  <c r="BG511" i="5"/>
  <c r="BG527" i="5"/>
  <c r="BG583" i="5"/>
  <c r="BG647" i="5"/>
  <c r="BG687" i="5"/>
  <c r="BG703" i="5"/>
  <c r="BG715" i="5"/>
  <c r="BG731" i="5"/>
  <c r="BG747" i="5"/>
  <c r="BG763" i="5"/>
  <c r="BG779" i="5"/>
  <c r="BG795" i="5"/>
  <c r="BG811" i="5"/>
  <c r="BG816" i="5"/>
  <c r="BG832" i="5"/>
  <c r="BG848" i="5"/>
  <c r="BA849" i="5"/>
  <c r="AK849" i="5"/>
  <c r="BG4" i="5"/>
  <c r="BG20" i="5"/>
  <c r="BG36" i="5"/>
  <c r="BG40" i="5"/>
  <c r="BG52" i="5"/>
  <c r="BG72" i="5"/>
  <c r="BG84" i="5"/>
  <c r="BG100" i="5"/>
  <c r="BG116" i="5"/>
  <c r="BG132" i="5"/>
  <c r="BG148" i="5"/>
  <c r="BG160" i="5"/>
  <c r="BG176" i="5"/>
  <c r="BG184" i="5"/>
  <c r="BG200" i="5"/>
  <c r="BG212" i="5"/>
  <c r="BG228" i="5"/>
  <c r="BG248" i="5"/>
  <c r="BG260" i="5"/>
  <c r="BG280" i="5"/>
  <c r="BG288" i="5"/>
  <c r="BG296" i="5"/>
  <c r="BG312" i="5"/>
  <c r="BG324" i="5"/>
  <c r="BG340" i="5"/>
  <c r="BG348" i="5"/>
  <c r="BG356" i="5"/>
  <c r="BG372" i="5"/>
  <c r="BG388" i="5"/>
  <c r="BG404" i="5"/>
  <c r="BG412" i="5"/>
  <c r="BG420" i="5"/>
  <c r="BG436" i="5"/>
  <c r="BG452" i="5"/>
  <c r="BG460" i="5"/>
  <c r="BG472" i="5"/>
  <c r="BG488" i="5"/>
  <c r="BG504" i="5"/>
  <c r="BG520" i="5"/>
  <c r="BG544" i="5"/>
  <c r="BG560" i="5"/>
  <c r="BG576" i="5"/>
  <c r="BG592" i="5"/>
  <c r="BG608" i="5"/>
  <c r="BG624" i="5"/>
  <c r="BG640" i="5"/>
  <c r="BG664" i="5"/>
  <c r="BG680" i="5"/>
  <c r="BG692" i="5"/>
  <c r="BG708" i="5"/>
  <c r="BG716" i="5"/>
  <c r="BG732" i="5"/>
  <c r="BG748" i="5"/>
  <c r="BG764" i="5"/>
  <c r="BG780" i="5"/>
  <c r="BG796" i="5"/>
  <c r="BG812" i="5"/>
  <c r="BG823" i="5"/>
  <c r="BG839" i="5"/>
  <c r="BD849" i="5"/>
  <c r="AN849" i="5"/>
  <c r="BG13" i="5"/>
  <c r="BG25" i="5"/>
  <c r="BG29" i="5"/>
  <c r="BG69" i="5"/>
  <c r="BG113" i="5"/>
  <c r="BG145" i="5"/>
  <c r="BG153" i="5"/>
  <c r="BG161" i="5"/>
  <c r="BG177" i="5"/>
  <c r="BG197" i="5"/>
  <c r="BG229" i="5"/>
  <c r="BG245" i="5"/>
  <c r="BG261" i="5"/>
  <c r="BG277" i="5"/>
  <c r="BG289" i="5"/>
  <c r="BG305" i="5"/>
  <c r="BG321" i="5"/>
  <c r="BG329" i="5"/>
  <c r="BG337" i="5"/>
  <c r="BG345" i="5"/>
  <c r="BG353" i="5"/>
  <c r="BG361" i="5"/>
  <c r="BG369" i="5"/>
  <c r="BG377" i="5"/>
  <c r="BG385" i="5"/>
  <c r="BG393" i="5"/>
  <c r="BG401" i="5"/>
  <c r="BG409" i="5"/>
  <c r="BG417" i="5"/>
  <c r="BG425" i="5"/>
  <c r="BG433" i="5"/>
  <c r="BG441" i="5"/>
  <c r="BG449" i="5"/>
  <c r="BG457" i="5"/>
  <c r="BG465" i="5"/>
  <c r="BG469" i="5"/>
  <c r="BG485" i="5"/>
  <c r="BG501" i="5"/>
  <c r="BG517" i="5"/>
  <c r="BG545" i="5"/>
  <c r="BG561" i="5"/>
  <c r="BG577" i="5"/>
  <c r="BG593" i="5"/>
  <c r="BG609" i="5"/>
  <c r="BG625" i="5"/>
  <c r="BG641" i="5"/>
  <c r="BG661" i="5"/>
  <c r="BG677" i="5"/>
  <c r="BG693" i="5"/>
  <c r="BG709" i="5"/>
  <c r="BG729" i="5"/>
  <c r="BG745" i="5"/>
  <c r="BG761" i="5"/>
  <c r="BG777" i="5"/>
  <c r="BG793" i="5"/>
  <c r="BG809" i="5"/>
  <c r="BG822" i="5"/>
  <c r="BG838" i="5"/>
  <c r="AY849" i="5"/>
  <c r="AI849" i="5"/>
  <c r="BG14" i="5"/>
  <c r="BG22" i="5"/>
  <c r="BG38" i="5"/>
  <c r="BG50" i="5"/>
  <c r="BG66" i="5"/>
  <c r="BG78" i="5"/>
  <c r="BG94" i="5"/>
  <c r="BG110" i="5"/>
  <c r="BG126" i="5"/>
  <c r="BG146" i="5"/>
  <c r="BG162" i="5"/>
  <c r="BG178" i="5"/>
  <c r="BG194" i="5"/>
  <c r="BG234" i="5"/>
  <c r="BG250" i="5"/>
  <c r="BG266" i="5"/>
  <c r="BG282" i="5"/>
  <c r="BG290" i="5"/>
  <c r="BG306" i="5"/>
  <c r="BG322" i="5"/>
  <c r="BG338" i="5"/>
  <c r="BG354" i="5"/>
  <c r="BG370" i="5"/>
  <c r="BG386" i="5"/>
  <c r="BG402" i="5"/>
  <c r="BG418" i="5"/>
  <c r="BG434" i="5"/>
  <c r="BG450" i="5"/>
  <c r="BG474" i="5"/>
  <c r="BG490" i="5"/>
  <c r="BG506" i="5"/>
  <c r="BG522" i="5"/>
  <c r="BG530" i="5"/>
  <c r="BG546" i="5"/>
  <c r="BG562" i="5"/>
  <c r="BG578" i="5"/>
  <c r="BG594" i="5"/>
  <c r="BG610" i="5"/>
  <c r="BG626" i="5"/>
  <c r="BG642" i="5"/>
  <c r="BG658" i="5"/>
  <c r="BG674" i="5"/>
  <c r="BG698" i="5"/>
  <c r="BG722" i="5"/>
  <c r="BG738" i="5"/>
  <c r="BG754" i="5"/>
  <c r="BG770" i="5"/>
  <c r="BG786" i="5"/>
  <c r="BG802" i="5"/>
  <c r="W850" i="5"/>
  <c r="O850" i="5"/>
  <c r="C850" i="5"/>
  <c r="V850" i="5"/>
  <c r="J850" i="5"/>
  <c r="F850" i="5"/>
  <c r="AT849" i="5"/>
  <c r="BG11" i="5"/>
  <c r="BG39" i="5"/>
  <c r="BG59" i="5"/>
  <c r="BG75" i="5"/>
  <c r="BG83" i="5"/>
  <c r="BG99" i="5"/>
  <c r="BG115" i="5"/>
  <c r="BG131" i="5"/>
  <c r="BG147" i="5"/>
  <c r="BG155" i="5"/>
  <c r="BG187" i="5"/>
  <c r="BG203" i="5"/>
  <c r="BG223" i="5"/>
  <c r="BG235" i="5"/>
  <c r="BG251" i="5"/>
  <c r="BG267" i="5"/>
  <c r="BG283" i="5"/>
  <c r="BG295" i="5"/>
  <c r="BG311" i="5"/>
  <c r="BG327" i="5"/>
  <c r="BG335" i="5"/>
  <c r="BG343" i="5"/>
  <c r="BG351" i="5"/>
  <c r="BG359" i="5"/>
  <c r="BG367" i="5"/>
  <c r="BG375" i="5"/>
  <c r="BG383" i="5"/>
  <c r="BG391" i="5"/>
  <c r="BG399" i="5"/>
  <c r="BG407" i="5"/>
  <c r="BG415" i="5"/>
  <c r="BG423" i="5"/>
  <c r="BG431" i="5"/>
  <c r="BG439" i="5"/>
  <c r="BG447" i="5"/>
  <c r="BG455" i="5"/>
  <c r="BG463" i="5"/>
  <c r="BG475" i="5"/>
  <c r="BG491" i="5"/>
  <c r="BG507" i="5"/>
  <c r="BG523" i="5"/>
  <c r="BG651" i="5"/>
  <c r="BG667" i="5"/>
  <c r="BG683" i="5"/>
  <c r="BG699" i="5"/>
  <c r="BG727" i="5"/>
  <c r="BG743" i="5"/>
  <c r="BG759" i="5"/>
  <c r="BG775" i="5"/>
  <c r="BG791" i="5"/>
  <c r="BG807" i="5"/>
  <c r="BG828" i="5"/>
  <c r="BG844" i="5"/>
  <c r="AW849" i="5"/>
  <c r="AG849" i="5"/>
  <c r="BG32" i="5"/>
  <c r="BG44" i="5"/>
  <c r="BG48" i="5"/>
  <c r="BG56" i="5"/>
  <c r="BG68" i="5"/>
  <c r="BG80" i="5"/>
  <c r="BG96" i="5"/>
  <c r="BG112" i="5"/>
  <c r="BG128" i="5"/>
  <c r="BG144" i="5"/>
  <c r="BG156" i="5"/>
  <c r="BG172" i="5"/>
  <c r="BG196" i="5"/>
  <c r="BG224" i="5"/>
  <c r="BG236" i="5"/>
  <c r="BG240" i="5"/>
  <c r="BG252" i="5"/>
  <c r="BG256" i="5"/>
  <c r="BG268" i="5"/>
  <c r="BG272" i="5"/>
  <c r="BG284" i="5"/>
  <c r="BG300" i="5"/>
  <c r="BG316" i="5"/>
  <c r="BG476" i="5"/>
  <c r="BG480" i="5"/>
  <c r="BG492" i="5"/>
  <c r="BG496" i="5"/>
  <c r="BG508" i="5"/>
  <c r="BG512" i="5"/>
  <c r="BG524" i="5"/>
  <c r="BG528" i="5"/>
  <c r="BG540" i="5"/>
  <c r="BG556" i="5"/>
  <c r="BG572" i="5"/>
  <c r="BG588" i="5"/>
  <c r="BG604" i="5"/>
  <c r="BG620" i="5"/>
  <c r="BG636" i="5"/>
  <c r="BG652" i="5"/>
  <c r="BG656" i="5"/>
  <c r="BG660" i="5"/>
  <c r="BG676" i="5"/>
  <c r="BG688" i="5"/>
  <c r="BG704" i="5"/>
  <c r="BG728" i="5"/>
  <c r="BG744" i="5"/>
  <c r="BG760" i="5"/>
  <c r="BG776" i="5"/>
  <c r="BG792" i="5"/>
  <c r="BG808" i="5"/>
  <c r="BG819" i="5"/>
  <c r="BG835" i="5"/>
  <c r="AZ849" i="5"/>
  <c r="AJ849" i="5"/>
  <c r="BG17" i="5"/>
  <c r="BG57" i="5"/>
  <c r="BG73" i="5"/>
  <c r="BG173" i="5"/>
  <c r="BG185" i="5"/>
  <c r="BG201" i="5"/>
  <c r="BG209" i="5"/>
  <c r="BG217" i="5"/>
  <c r="BG225" i="5"/>
  <c r="BG241" i="5"/>
  <c r="BG257" i="5"/>
  <c r="BG273" i="5"/>
  <c r="BG301" i="5"/>
  <c r="BG317" i="5"/>
  <c r="BG349" i="5"/>
  <c r="BG381" i="5"/>
  <c r="BG413" i="5"/>
  <c r="BG481" i="5"/>
  <c r="BG497" i="5"/>
  <c r="BG513" i="5"/>
  <c r="BG541" i="5"/>
  <c r="BG557" i="5"/>
  <c r="BG573" i="5"/>
  <c r="BG589" i="5"/>
  <c r="BG605" i="5"/>
  <c r="BG621" i="5"/>
  <c r="BG637" i="5"/>
  <c r="BG653" i="5"/>
  <c r="BG665" i="5"/>
  <c r="BG681" i="5"/>
  <c r="BG689" i="5"/>
  <c r="BG705" i="5"/>
  <c r="BG725" i="5"/>
  <c r="BG741" i="5"/>
  <c r="BG757" i="5"/>
  <c r="BG773" i="5"/>
  <c r="BG789" i="5"/>
  <c r="BG805" i="5"/>
  <c r="BG818" i="5"/>
  <c r="BG834" i="5"/>
  <c r="AU849" i="5"/>
  <c r="BG6" i="5"/>
  <c r="BG30" i="5"/>
  <c r="BG34" i="5"/>
  <c r="BG46" i="5"/>
  <c r="BG62" i="5"/>
  <c r="BG90" i="5"/>
  <c r="BG106" i="5"/>
  <c r="BG122" i="5"/>
  <c r="BG138" i="5"/>
  <c r="BG142" i="5"/>
  <c r="BG150" i="5"/>
  <c r="BG158" i="5"/>
  <c r="BG174" i="5"/>
  <c r="BG190" i="5"/>
  <c r="BG206" i="5"/>
  <c r="BG222" i="5"/>
  <c r="BG226" i="5"/>
  <c r="BG230" i="5"/>
  <c r="BG246" i="5"/>
  <c r="BG262" i="5"/>
  <c r="BG278" i="5"/>
  <c r="BG302" i="5"/>
  <c r="BG318" i="5"/>
  <c r="BG334" i="5"/>
  <c r="BG350" i="5"/>
  <c r="BG366" i="5"/>
  <c r="BG382" i="5"/>
  <c r="BG398" i="5"/>
  <c r="BG414" i="5"/>
  <c r="BG430" i="5"/>
  <c r="BG446" i="5"/>
  <c r="BG462" i="5"/>
  <c r="BG470" i="5"/>
  <c r="BG486" i="5"/>
  <c r="BG502" i="5"/>
  <c r="BG518" i="5"/>
  <c r="BG542" i="5"/>
  <c r="BG558" i="5"/>
  <c r="BG574" i="5"/>
  <c r="BG590" i="5"/>
  <c r="BG606" i="5"/>
  <c r="BG622" i="5"/>
  <c r="BG638" i="5"/>
  <c r="BG654" i="5"/>
  <c r="BG670" i="5"/>
  <c r="BG694" i="5"/>
  <c r="BG710" i="5"/>
  <c r="BG718" i="5"/>
  <c r="BG734" i="5"/>
  <c r="BG750" i="5"/>
  <c r="BG766" i="5"/>
  <c r="BG782" i="5"/>
  <c r="BG798" i="5"/>
  <c r="I850" i="7"/>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K849" i="2"/>
  <c r="J849" i="2"/>
  <c r="I849" i="2"/>
  <c r="H849" i="2"/>
  <c r="G849" i="2"/>
  <c r="F849" i="2"/>
  <c r="E849" i="2"/>
  <c r="D849" i="2"/>
  <c r="C849" i="2"/>
  <c r="B849" i="2"/>
  <c r="N3" i="2"/>
  <c r="N4" i="2"/>
  <c r="N5" i="2"/>
  <c r="N6" i="2"/>
  <c r="N7" i="2"/>
  <c r="AB7" i="2" s="1"/>
  <c r="N8" i="2"/>
  <c r="N9" i="2"/>
  <c r="N10" i="2"/>
  <c r="N11" i="2"/>
  <c r="N12" i="2"/>
  <c r="N13" i="2"/>
  <c r="N14" i="2"/>
  <c r="N15" i="2"/>
  <c r="AB15" i="2" s="1"/>
  <c r="N16" i="2"/>
  <c r="N17" i="2"/>
  <c r="N18" i="2"/>
  <c r="N19" i="2"/>
  <c r="N20" i="2"/>
  <c r="N21" i="2"/>
  <c r="N22" i="2"/>
  <c r="N23" i="2"/>
  <c r="AB23" i="2" s="1"/>
  <c r="N24" i="2"/>
  <c r="N25" i="2"/>
  <c r="N26" i="2"/>
  <c r="AB26" i="2" s="1"/>
  <c r="N27" i="2"/>
  <c r="N28" i="2"/>
  <c r="N29" i="2"/>
  <c r="N30" i="2"/>
  <c r="N31" i="2"/>
  <c r="AB31" i="2" s="1"/>
  <c r="N32" i="2"/>
  <c r="N33" i="2"/>
  <c r="N34" i="2"/>
  <c r="N35" i="2"/>
  <c r="N36" i="2"/>
  <c r="N37" i="2"/>
  <c r="N38" i="2"/>
  <c r="N39" i="2"/>
  <c r="AB39" i="2" s="1"/>
  <c r="N40" i="2"/>
  <c r="N41" i="2"/>
  <c r="N42" i="2"/>
  <c r="N43" i="2"/>
  <c r="N44" i="2"/>
  <c r="N45" i="2"/>
  <c r="N46" i="2"/>
  <c r="N47" i="2"/>
  <c r="AB47" i="2" s="1"/>
  <c r="N48" i="2"/>
  <c r="N49" i="2"/>
  <c r="N50" i="2"/>
  <c r="N51" i="2"/>
  <c r="N52" i="2"/>
  <c r="N53" i="2"/>
  <c r="N54" i="2"/>
  <c r="N55" i="2"/>
  <c r="AB55" i="2" s="1"/>
  <c r="N56" i="2"/>
  <c r="N57" i="2"/>
  <c r="N58" i="2"/>
  <c r="N59" i="2"/>
  <c r="N60" i="2"/>
  <c r="N61" i="2"/>
  <c r="N62" i="2"/>
  <c r="N63" i="2"/>
  <c r="AB63" i="2" s="1"/>
  <c r="N64" i="2"/>
  <c r="N65" i="2"/>
  <c r="N66" i="2"/>
  <c r="N67" i="2"/>
  <c r="V67" i="2" s="1"/>
  <c r="N68" i="2"/>
  <c r="N69" i="2"/>
  <c r="N70" i="2"/>
  <c r="N71" i="2"/>
  <c r="AB71" i="2" s="1"/>
  <c r="N72" i="2"/>
  <c r="N73" i="2"/>
  <c r="N74" i="2"/>
  <c r="N75" i="2"/>
  <c r="N76" i="2"/>
  <c r="N77" i="2"/>
  <c r="N78" i="2"/>
  <c r="N79" i="2"/>
  <c r="AB79" i="2" s="1"/>
  <c r="N80" i="2"/>
  <c r="N81" i="2"/>
  <c r="N82" i="2"/>
  <c r="N83" i="2"/>
  <c r="N84" i="2"/>
  <c r="N85" i="2"/>
  <c r="N86" i="2"/>
  <c r="N87" i="2"/>
  <c r="AB87" i="2" s="1"/>
  <c r="N88" i="2"/>
  <c r="N89" i="2"/>
  <c r="N90" i="2"/>
  <c r="AB90" i="2" s="1"/>
  <c r="N91" i="2"/>
  <c r="AB91" i="2" s="1"/>
  <c r="N92" i="2"/>
  <c r="N93" i="2"/>
  <c r="N94" i="2"/>
  <c r="N95" i="2"/>
  <c r="N96" i="2"/>
  <c r="N97" i="2"/>
  <c r="N98" i="2"/>
  <c r="N99" i="2"/>
  <c r="AB99" i="2" s="1"/>
  <c r="N100" i="2"/>
  <c r="N101" i="2"/>
  <c r="N102" i="2"/>
  <c r="N103" i="2"/>
  <c r="N104" i="2"/>
  <c r="N105" i="2"/>
  <c r="N106" i="2"/>
  <c r="N107" i="2"/>
  <c r="AB107" i="2" s="1"/>
  <c r="N108" i="2"/>
  <c r="N109" i="2"/>
  <c r="N110" i="2"/>
  <c r="N111" i="2"/>
  <c r="N112" i="2"/>
  <c r="N113" i="2"/>
  <c r="N114" i="2"/>
  <c r="N115" i="2"/>
  <c r="N116" i="2"/>
  <c r="N117" i="2"/>
  <c r="N118" i="2"/>
  <c r="N119" i="2"/>
  <c r="N120" i="2"/>
  <c r="N121" i="2"/>
  <c r="N122" i="2"/>
  <c r="AB122" i="2" s="1"/>
  <c r="N123" i="2"/>
  <c r="AB123" i="2" s="1"/>
  <c r="N124" i="2"/>
  <c r="N125" i="2"/>
  <c r="N126" i="2"/>
  <c r="N127" i="2"/>
  <c r="N128" i="2"/>
  <c r="N129" i="2"/>
  <c r="N130" i="2"/>
  <c r="N131" i="2"/>
  <c r="AB131" i="2" s="1"/>
  <c r="N132" i="2"/>
  <c r="N133" i="2"/>
  <c r="N134" i="2"/>
  <c r="N135" i="2"/>
  <c r="N136" i="2"/>
  <c r="N137" i="2"/>
  <c r="N138" i="2"/>
  <c r="N139" i="2"/>
  <c r="AB139" i="2" s="1"/>
  <c r="N140" i="2"/>
  <c r="N141" i="2"/>
  <c r="N142" i="2"/>
  <c r="N143" i="2"/>
  <c r="N144" i="2"/>
  <c r="N145" i="2"/>
  <c r="N146" i="2"/>
  <c r="N147" i="2"/>
  <c r="AB147" i="2" s="1"/>
  <c r="N148" i="2"/>
  <c r="N149" i="2"/>
  <c r="N150" i="2"/>
  <c r="N151" i="2"/>
  <c r="N152" i="2"/>
  <c r="N153" i="2"/>
  <c r="N154" i="2"/>
  <c r="AB154" i="2" s="1"/>
  <c r="N155" i="2"/>
  <c r="AB155" i="2" s="1"/>
  <c r="N156" i="2"/>
  <c r="N157" i="2"/>
  <c r="N158" i="2"/>
  <c r="N159" i="2"/>
  <c r="N160" i="2"/>
  <c r="N161" i="2"/>
  <c r="N162" i="2"/>
  <c r="N163" i="2"/>
  <c r="AB163" i="2" s="1"/>
  <c r="N164" i="2"/>
  <c r="N165" i="2"/>
  <c r="N166" i="2"/>
  <c r="N167" i="2"/>
  <c r="N168" i="2"/>
  <c r="N169" i="2"/>
  <c r="N170" i="2"/>
  <c r="N171" i="2"/>
  <c r="AB171" i="2" s="1"/>
  <c r="N172" i="2"/>
  <c r="N173" i="2"/>
  <c r="N174" i="2"/>
  <c r="N175" i="2"/>
  <c r="N176" i="2"/>
  <c r="N177" i="2"/>
  <c r="N178" i="2"/>
  <c r="N179" i="2"/>
  <c r="AB179" i="2" s="1"/>
  <c r="N180" i="2"/>
  <c r="N181" i="2"/>
  <c r="N182" i="2"/>
  <c r="N183" i="2"/>
  <c r="N184" i="2"/>
  <c r="N185" i="2"/>
  <c r="N186" i="2"/>
  <c r="N187" i="2"/>
  <c r="AB187" i="2" s="1"/>
  <c r="N188" i="2"/>
  <c r="N189" i="2"/>
  <c r="N190" i="2"/>
  <c r="N191" i="2"/>
  <c r="V191" i="2" s="1"/>
  <c r="N192" i="2"/>
  <c r="N193" i="2"/>
  <c r="N194" i="2"/>
  <c r="N195" i="2"/>
  <c r="X195" i="2" s="1"/>
  <c r="N196" i="2"/>
  <c r="N197" i="2"/>
  <c r="N198" i="2"/>
  <c r="N199" i="2"/>
  <c r="N200" i="2"/>
  <c r="N201" i="2"/>
  <c r="N202" i="2"/>
  <c r="AB202" i="2" s="1"/>
  <c r="N203" i="2"/>
  <c r="AB203" i="2" s="1"/>
  <c r="N204" i="2"/>
  <c r="N205" i="2"/>
  <c r="N206" i="2"/>
  <c r="N207" i="2"/>
  <c r="N208" i="2"/>
  <c r="N209" i="2"/>
  <c r="N210" i="2"/>
  <c r="N211" i="2"/>
  <c r="AB211" i="2" s="1"/>
  <c r="N212" i="2"/>
  <c r="N213" i="2"/>
  <c r="N214" i="2"/>
  <c r="N215" i="2"/>
  <c r="N216" i="2"/>
  <c r="N217" i="2"/>
  <c r="N218" i="2"/>
  <c r="AB218" i="2" s="1"/>
  <c r="N219" i="2"/>
  <c r="N220" i="2"/>
  <c r="N221" i="2"/>
  <c r="N222" i="2"/>
  <c r="N223" i="2"/>
  <c r="AB223" i="2" s="1"/>
  <c r="N224" i="2"/>
  <c r="N225" i="2"/>
  <c r="N226" i="2"/>
  <c r="N227" i="2"/>
  <c r="N228" i="2"/>
  <c r="N229" i="2"/>
  <c r="N230" i="2"/>
  <c r="N231" i="2"/>
  <c r="AB231" i="2" s="1"/>
  <c r="N232" i="2"/>
  <c r="N233" i="2"/>
  <c r="N234" i="2"/>
  <c r="N235" i="2"/>
  <c r="N236" i="2"/>
  <c r="N237" i="2"/>
  <c r="N238" i="2"/>
  <c r="N239" i="2"/>
  <c r="AB239" i="2" s="1"/>
  <c r="N240" i="2"/>
  <c r="N241" i="2"/>
  <c r="N242" i="2"/>
  <c r="N243" i="2"/>
  <c r="N244" i="2"/>
  <c r="N245" i="2"/>
  <c r="N246" i="2"/>
  <c r="N247" i="2"/>
  <c r="AB247" i="2" s="1"/>
  <c r="N248" i="2"/>
  <c r="N249" i="2"/>
  <c r="N250" i="2"/>
  <c r="N251" i="2"/>
  <c r="N252" i="2"/>
  <c r="N253" i="2"/>
  <c r="N254" i="2"/>
  <c r="N255" i="2"/>
  <c r="R255" i="2" s="1"/>
  <c r="N256" i="2"/>
  <c r="N257" i="2"/>
  <c r="N258" i="2"/>
  <c r="N259" i="2"/>
  <c r="V259" i="2" s="1"/>
  <c r="N260" i="2"/>
  <c r="N261" i="2"/>
  <c r="N262" i="2"/>
  <c r="N263" i="2"/>
  <c r="AB263" i="2" s="1"/>
  <c r="N264" i="2"/>
  <c r="N265" i="2"/>
  <c r="N266" i="2"/>
  <c r="N267" i="2"/>
  <c r="N268" i="2"/>
  <c r="N269" i="2"/>
  <c r="N270" i="2"/>
  <c r="N271" i="2"/>
  <c r="AB271" i="2" s="1"/>
  <c r="N272" i="2"/>
  <c r="N273" i="2"/>
  <c r="N274" i="2"/>
  <c r="N275" i="2"/>
  <c r="N276" i="2"/>
  <c r="N277" i="2"/>
  <c r="N278" i="2"/>
  <c r="N279" i="2"/>
  <c r="AB279" i="2" s="1"/>
  <c r="N280" i="2"/>
  <c r="N281" i="2"/>
  <c r="N282" i="2"/>
  <c r="AB282" i="2" s="1"/>
  <c r="N283" i="2"/>
  <c r="N284" i="2"/>
  <c r="N285" i="2"/>
  <c r="N286" i="2"/>
  <c r="N287" i="2"/>
  <c r="AB287" i="2" s="1"/>
  <c r="N288" i="2"/>
  <c r="N289" i="2"/>
  <c r="N290" i="2"/>
  <c r="N291" i="2"/>
  <c r="N292" i="2"/>
  <c r="N293" i="2"/>
  <c r="N294" i="2"/>
  <c r="N295" i="2"/>
  <c r="AB295" i="2" s="1"/>
  <c r="N296" i="2"/>
  <c r="N297" i="2"/>
  <c r="N298" i="2"/>
  <c r="N299" i="2"/>
  <c r="N300" i="2"/>
  <c r="N301" i="2"/>
  <c r="N302" i="2"/>
  <c r="N303" i="2"/>
  <c r="AB303" i="2" s="1"/>
  <c r="N304" i="2"/>
  <c r="N305" i="2"/>
  <c r="N306" i="2"/>
  <c r="N307" i="2"/>
  <c r="N308" i="2"/>
  <c r="N309" i="2"/>
  <c r="N310" i="2"/>
  <c r="N311" i="2"/>
  <c r="AB311" i="2" s="1"/>
  <c r="N312" i="2"/>
  <c r="N313" i="2"/>
  <c r="N314" i="2"/>
  <c r="N315" i="2"/>
  <c r="N316" i="2"/>
  <c r="N317" i="2"/>
  <c r="N318" i="2"/>
  <c r="N319" i="2"/>
  <c r="R319" i="2" s="1"/>
  <c r="N320" i="2"/>
  <c r="N321" i="2"/>
  <c r="N322" i="2"/>
  <c r="N323" i="2"/>
  <c r="N324" i="2"/>
  <c r="N325" i="2"/>
  <c r="N326" i="2"/>
  <c r="N327" i="2"/>
  <c r="AB327" i="2" s="1"/>
  <c r="N328" i="2"/>
  <c r="N329" i="2"/>
  <c r="N330" i="2"/>
  <c r="AB330" i="2" s="1"/>
  <c r="N331" i="2"/>
  <c r="N332" i="2"/>
  <c r="N333" i="2"/>
  <c r="N334" i="2"/>
  <c r="N335" i="2"/>
  <c r="AB335" i="2" s="1"/>
  <c r="N336" i="2"/>
  <c r="N337" i="2"/>
  <c r="N338" i="2"/>
  <c r="N339" i="2"/>
  <c r="N340" i="2"/>
  <c r="N341" i="2"/>
  <c r="N342" i="2"/>
  <c r="N343" i="2"/>
  <c r="AB343" i="2" s="1"/>
  <c r="N344" i="2"/>
  <c r="N345" i="2"/>
  <c r="N346" i="2"/>
  <c r="AB346" i="2" s="1"/>
  <c r="N347" i="2"/>
  <c r="AB347" i="2" s="1"/>
  <c r="N348" i="2"/>
  <c r="N349" i="2"/>
  <c r="N350" i="2"/>
  <c r="N351" i="2"/>
  <c r="N352" i="2"/>
  <c r="N353" i="2"/>
  <c r="N354" i="2"/>
  <c r="N355" i="2"/>
  <c r="AB355" i="2" s="1"/>
  <c r="N356" i="2"/>
  <c r="N357" i="2"/>
  <c r="N358" i="2"/>
  <c r="N359" i="2"/>
  <c r="N360" i="2"/>
  <c r="N361" i="2"/>
  <c r="N362" i="2"/>
  <c r="N363" i="2"/>
  <c r="AB363" i="2" s="1"/>
  <c r="N364" i="2"/>
  <c r="N365" i="2"/>
  <c r="N366" i="2"/>
  <c r="N367" i="2"/>
  <c r="N368" i="2"/>
  <c r="N369" i="2"/>
  <c r="N370" i="2"/>
  <c r="N371" i="2"/>
  <c r="AB371" i="2" s="1"/>
  <c r="N372" i="2"/>
  <c r="N373" i="2"/>
  <c r="N374" i="2"/>
  <c r="N375" i="2"/>
  <c r="N376" i="2"/>
  <c r="N377" i="2"/>
  <c r="N378" i="2"/>
  <c r="AB378" i="2" s="1"/>
  <c r="N379" i="2"/>
  <c r="AB379" i="2" s="1"/>
  <c r="N380" i="2"/>
  <c r="N381" i="2"/>
  <c r="N382" i="2"/>
  <c r="N383" i="2"/>
  <c r="V383" i="2" s="1"/>
  <c r="N384" i="2"/>
  <c r="N385" i="2"/>
  <c r="N386" i="2"/>
  <c r="N387" i="2"/>
  <c r="AB387" i="2" s="1"/>
  <c r="N388" i="2"/>
  <c r="N389" i="2"/>
  <c r="N390" i="2"/>
  <c r="N391" i="2"/>
  <c r="N392" i="2"/>
  <c r="N393" i="2"/>
  <c r="N394" i="2"/>
  <c r="AB394" i="2" s="1"/>
  <c r="N395" i="2"/>
  <c r="AB395" i="2" s="1"/>
  <c r="N396" i="2"/>
  <c r="N397" i="2"/>
  <c r="N398" i="2"/>
  <c r="N399" i="2"/>
  <c r="N400" i="2"/>
  <c r="N401" i="2"/>
  <c r="N402" i="2"/>
  <c r="AB402" i="2" s="1"/>
  <c r="N403" i="2"/>
  <c r="AB403" i="2" s="1"/>
  <c r="N404" i="2"/>
  <c r="N405" i="2"/>
  <c r="N406" i="2"/>
  <c r="N407" i="2"/>
  <c r="N408" i="2"/>
  <c r="N409" i="2"/>
  <c r="N410" i="2"/>
  <c r="N411" i="2"/>
  <c r="AB411" i="2" s="1"/>
  <c r="N412" i="2"/>
  <c r="N413" i="2"/>
  <c r="N414" i="2"/>
  <c r="N415" i="2"/>
  <c r="N416" i="2"/>
  <c r="N417" i="2"/>
  <c r="N418" i="2"/>
  <c r="N419" i="2"/>
  <c r="AB419" i="2" s="1"/>
  <c r="N420" i="2"/>
  <c r="N421" i="2"/>
  <c r="N422" i="2"/>
  <c r="N423" i="2"/>
  <c r="N424" i="2"/>
  <c r="N425" i="2"/>
  <c r="N426" i="2"/>
  <c r="N427" i="2"/>
  <c r="AB427" i="2" s="1"/>
  <c r="N428" i="2"/>
  <c r="N429" i="2"/>
  <c r="N430" i="2"/>
  <c r="N431" i="2"/>
  <c r="N432" i="2"/>
  <c r="N433" i="2"/>
  <c r="N434" i="2"/>
  <c r="AB434" i="2" s="1"/>
  <c r="N435" i="2"/>
  <c r="N436" i="2"/>
  <c r="N437" i="2"/>
  <c r="N438" i="2"/>
  <c r="N439" i="2"/>
  <c r="AB439" i="2" s="1"/>
  <c r="N440" i="2"/>
  <c r="N441" i="2"/>
  <c r="N442" i="2"/>
  <c r="N443" i="2"/>
  <c r="N444" i="2"/>
  <c r="N445" i="2"/>
  <c r="N446" i="2"/>
  <c r="N447" i="2"/>
  <c r="R447" i="2" s="1"/>
  <c r="N448" i="2"/>
  <c r="N449" i="2"/>
  <c r="N450" i="2"/>
  <c r="AB450" i="2" s="1"/>
  <c r="N451" i="2"/>
  <c r="N452" i="2"/>
  <c r="N453" i="2"/>
  <c r="N454" i="2"/>
  <c r="N455" i="2"/>
  <c r="AB455" i="2" s="1"/>
  <c r="N456" i="2"/>
  <c r="N457" i="2"/>
  <c r="N458" i="2"/>
  <c r="N459" i="2"/>
  <c r="N460" i="2"/>
  <c r="N461" i="2"/>
  <c r="N462" i="2"/>
  <c r="N463" i="2"/>
  <c r="AB463" i="2" s="1"/>
  <c r="N464" i="2"/>
  <c r="N465" i="2"/>
  <c r="N466" i="2"/>
  <c r="AB466" i="2" s="1"/>
  <c r="N467" i="2"/>
  <c r="AB467" i="2" s="1"/>
  <c r="N468" i="2"/>
  <c r="N469" i="2"/>
  <c r="N470" i="2"/>
  <c r="N471" i="2"/>
  <c r="N472" i="2"/>
  <c r="N473" i="2"/>
  <c r="N474" i="2"/>
  <c r="N475" i="2"/>
  <c r="AB475" i="2" s="1"/>
  <c r="N476" i="2"/>
  <c r="N477" i="2"/>
  <c r="N478" i="2"/>
  <c r="N479" i="2"/>
  <c r="N480" i="2"/>
  <c r="N481" i="2"/>
  <c r="N482" i="2"/>
  <c r="AB482" i="2" s="1"/>
  <c r="N483" i="2"/>
  <c r="AB483" i="2" s="1"/>
  <c r="N484" i="2"/>
  <c r="N485" i="2"/>
  <c r="N486" i="2"/>
  <c r="N487" i="2"/>
  <c r="N488" i="2"/>
  <c r="N489" i="2"/>
  <c r="N490" i="2"/>
  <c r="AB490" i="2" s="1"/>
  <c r="N491" i="2"/>
  <c r="AB491" i="2" s="1"/>
  <c r="N492" i="2"/>
  <c r="N493" i="2"/>
  <c r="N494" i="2"/>
  <c r="N495" i="2"/>
  <c r="N496" i="2"/>
  <c r="N497" i="2"/>
  <c r="N498" i="2"/>
  <c r="AB498" i="2" s="1"/>
  <c r="N499" i="2"/>
  <c r="N500" i="2"/>
  <c r="N501" i="2"/>
  <c r="N502" i="2"/>
  <c r="AB502" i="2" s="1"/>
  <c r="N503" i="2"/>
  <c r="AB503" i="2" s="1"/>
  <c r="N504" i="2"/>
  <c r="N505" i="2"/>
  <c r="N506" i="2"/>
  <c r="N507" i="2"/>
  <c r="N508" i="2"/>
  <c r="N509" i="2"/>
  <c r="N510" i="2"/>
  <c r="N511" i="2"/>
  <c r="R511" i="2" s="1"/>
  <c r="N512" i="2"/>
  <c r="N513" i="2"/>
  <c r="N514" i="2"/>
  <c r="AB514" i="2" s="1"/>
  <c r="N515" i="2"/>
  <c r="V515" i="2" s="1"/>
  <c r="N516" i="2"/>
  <c r="N517" i="2"/>
  <c r="N518" i="2"/>
  <c r="N519" i="2"/>
  <c r="AB519" i="2" s="1"/>
  <c r="N520" i="2"/>
  <c r="N521" i="2"/>
  <c r="N522" i="2"/>
  <c r="N523" i="2"/>
  <c r="N524" i="2"/>
  <c r="N525" i="2"/>
  <c r="N526" i="2"/>
  <c r="N527" i="2"/>
  <c r="AB527" i="2" s="1"/>
  <c r="N528" i="2"/>
  <c r="N529" i="2"/>
  <c r="N530" i="2"/>
  <c r="AB530" i="2" s="1"/>
  <c r="N531" i="2"/>
  <c r="AB531" i="2" s="1"/>
  <c r="N532" i="2"/>
  <c r="N533" i="2"/>
  <c r="N534" i="2"/>
  <c r="AB534" i="2" s="1"/>
  <c r="N535" i="2"/>
  <c r="R535" i="2" s="1"/>
  <c r="N536" i="2"/>
  <c r="N537" i="2"/>
  <c r="N538" i="2"/>
  <c r="AB538" i="2" s="1"/>
  <c r="N539" i="2"/>
  <c r="AB539" i="2" s="1"/>
  <c r="N540" i="2"/>
  <c r="N541" i="2"/>
  <c r="N542" i="2"/>
  <c r="N543" i="2"/>
  <c r="N544" i="2"/>
  <c r="N545" i="2"/>
  <c r="N546" i="2"/>
  <c r="T546" i="2" s="1"/>
  <c r="N547" i="2"/>
  <c r="AB547" i="2" s="1"/>
  <c r="N548" i="2"/>
  <c r="N549" i="2"/>
  <c r="N550" i="2"/>
  <c r="AB550" i="2" s="1"/>
  <c r="N551" i="2"/>
  <c r="N552" i="2"/>
  <c r="N553" i="2"/>
  <c r="N554" i="2"/>
  <c r="N555" i="2"/>
  <c r="AB555" i="2" s="1"/>
  <c r="N556" i="2"/>
  <c r="N557" i="2"/>
  <c r="N558" i="2"/>
  <c r="N559" i="2"/>
  <c r="N560" i="2"/>
  <c r="N561" i="2"/>
  <c r="N562" i="2"/>
  <c r="AB562" i="2" s="1"/>
  <c r="N563" i="2"/>
  <c r="N564" i="2"/>
  <c r="N565" i="2"/>
  <c r="N566" i="2"/>
  <c r="AB566" i="2" s="1"/>
  <c r="N567" i="2"/>
  <c r="AB567" i="2" s="1"/>
  <c r="N568" i="2"/>
  <c r="N569" i="2"/>
  <c r="N570" i="2"/>
  <c r="AB570" i="2" s="1"/>
  <c r="N571" i="2"/>
  <c r="N572" i="2"/>
  <c r="N573" i="2"/>
  <c r="N574" i="2"/>
  <c r="N575" i="2"/>
  <c r="R575" i="2" s="1"/>
  <c r="N576" i="2"/>
  <c r="N577" i="2"/>
  <c r="N578" i="2"/>
  <c r="AB578" i="2" s="1"/>
  <c r="N579" i="2"/>
  <c r="N580" i="2"/>
  <c r="N581" i="2"/>
  <c r="N582" i="2"/>
  <c r="AB582" i="2" s="1"/>
  <c r="N583" i="2"/>
  <c r="AB583" i="2" s="1"/>
  <c r="N584" i="2"/>
  <c r="N585" i="2"/>
  <c r="N586" i="2"/>
  <c r="N587" i="2"/>
  <c r="N588" i="2"/>
  <c r="N589" i="2"/>
  <c r="N590" i="2"/>
  <c r="N591" i="2"/>
  <c r="AB591" i="2" s="1"/>
  <c r="N592" i="2"/>
  <c r="N593" i="2"/>
  <c r="N594" i="2"/>
  <c r="AB594" i="2" s="1"/>
  <c r="N595" i="2"/>
  <c r="AB595" i="2" s="1"/>
  <c r="N596" i="2"/>
  <c r="N597" i="2"/>
  <c r="N598" i="2"/>
  <c r="N599" i="2"/>
  <c r="N600" i="2"/>
  <c r="N601" i="2"/>
  <c r="N602" i="2"/>
  <c r="N603" i="2"/>
  <c r="AB603" i="2" s="1"/>
  <c r="N604" i="2"/>
  <c r="N605" i="2"/>
  <c r="N606" i="2"/>
  <c r="N607" i="2"/>
  <c r="N608" i="2"/>
  <c r="N609" i="2"/>
  <c r="N610" i="2"/>
  <c r="AB610" i="2" s="1"/>
  <c r="N611" i="2"/>
  <c r="AB611" i="2" s="1"/>
  <c r="N612" i="2"/>
  <c r="N613" i="2"/>
  <c r="N614" i="2"/>
  <c r="AB614" i="2" s="1"/>
  <c r="N615" i="2"/>
  <c r="N616" i="2"/>
  <c r="N617" i="2"/>
  <c r="N618" i="2"/>
  <c r="AB618" i="2" s="1"/>
  <c r="N619" i="2"/>
  <c r="AB619" i="2" s="1"/>
  <c r="N620" i="2"/>
  <c r="N621" i="2"/>
  <c r="N622" i="2"/>
  <c r="N623" i="2"/>
  <c r="N624" i="2"/>
  <c r="N625" i="2"/>
  <c r="N626" i="2"/>
  <c r="AB626" i="2" s="1"/>
  <c r="N627" i="2"/>
  <c r="N628" i="2"/>
  <c r="N629" i="2"/>
  <c r="N630" i="2"/>
  <c r="AB630" i="2" s="1"/>
  <c r="N631" i="2"/>
  <c r="AB631" i="2" s="1"/>
  <c r="N632" i="2"/>
  <c r="N633" i="2"/>
  <c r="N634" i="2"/>
  <c r="N635" i="2"/>
  <c r="N636" i="2"/>
  <c r="N637" i="2"/>
  <c r="N638" i="2"/>
  <c r="N639" i="2"/>
  <c r="R639" i="2" s="1"/>
  <c r="N640" i="2"/>
  <c r="N641" i="2"/>
  <c r="N642" i="2"/>
  <c r="AB642" i="2" s="1"/>
  <c r="N643" i="2"/>
  <c r="V643" i="2" s="1"/>
  <c r="N644" i="2"/>
  <c r="N645" i="2"/>
  <c r="N646" i="2"/>
  <c r="N647" i="2"/>
  <c r="AB647" i="2" s="1"/>
  <c r="N648" i="2"/>
  <c r="N649" i="2"/>
  <c r="N650" i="2"/>
  <c r="N651" i="2"/>
  <c r="N652" i="2"/>
  <c r="N653" i="2"/>
  <c r="N654" i="2"/>
  <c r="N655" i="2"/>
  <c r="AB655" i="2" s="1"/>
  <c r="N656" i="2"/>
  <c r="N657" i="2"/>
  <c r="N658" i="2"/>
  <c r="AB658" i="2" s="1"/>
  <c r="N659" i="2"/>
  <c r="AB659" i="2" s="1"/>
  <c r="N660" i="2"/>
  <c r="N661" i="2"/>
  <c r="N662" i="2"/>
  <c r="AB662" i="2" s="1"/>
  <c r="N663" i="2"/>
  <c r="N664" i="2"/>
  <c r="N665" i="2"/>
  <c r="N666" i="2"/>
  <c r="N667" i="2"/>
  <c r="AB667" i="2" s="1"/>
  <c r="N668" i="2"/>
  <c r="N669" i="2"/>
  <c r="N670" i="2"/>
  <c r="N671" i="2"/>
  <c r="N672" i="2"/>
  <c r="N673" i="2"/>
  <c r="N674" i="2"/>
  <c r="AB674" i="2" s="1"/>
  <c r="N675" i="2"/>
  <c r="AB675" i="2" s="1"/>
  <c r="N676" i="2"/>
  <c r="N677" i="2"/>
  <c r="N678" i="2"/>
  <c r="N679" i="2"/>
  <c r="N680" i="2"/>
  <c r="N681" i="2"/>
  <c r="N682" i="2"/>
  <c r="AB682" i="2" s="1"/>
  <c r="N683" i="2"/>
  <c r="AB683" i="2" s="1"/>
  <c r="N684" i="2"/>
  <c r="N685" i="2"/>
  <c r="N686" i="2"/>
  <c r="N687" i="2"/>
  <c r="N688" i="2"/>
  <c r="N689" i="2"/>
  <c r="N690" i="2"/>
  <c r="AB690" i="2" s="1"/>
  <c r="N691" i="2"/>
  <c r="N692" i="2"/>
  <c r="N693" i="2"/>
  <c r="N694" i="2"/>
  <c r="N695" i="2"/>
  <c r="AB695" i="2" s="1"/>
  <c r="N696" i="2"/>
  <c r="N697" i="2"/>
  <c r="N698" i="2"/>
  <c r="N699" i="2"/>
  <c r="N700" i="2"/>
  <c r="N701" i="2"/>
  <c r="N702" i="2"/>
  <c r="N703" i="2"/>
  <c r="R703" i="2" s="1"/>
  <c r="N704" i="2"/>
  <c r="N705" i="2"/>
  <c r="N706" i="2"/>
  <c r="AB706" i="2" s="1"/>
  <c r="N707" i="2"/>
  <c r="N708" i="2"/>
  <c r="N709" i="2"/>
  <c r="N710" i="2"/>
  <c r="AB710" i="2" s="1"/>
  <c r="N711" i="2"/>
  <c r="AB711" i="2" s="1"/>
  <c r="N712" i="2"/>
  <c r="N713" i="2"/>
  <c r="N714" i="2"/>
  <c r="N715" i="2"/>
  <c r="N716" i="2"/>
  <c r="N717" i="2"/>
  <c r="N718" i="2"/>
  <c r="N719" i="2"/>
  <c r="AB719" i="2" s="1"/>
  <c r="N720" i="2"/>
  <c r="N721" i="2"/>
  <c r="N722" i="2"/>
  <c r="AB722" i="2" s="1"/>
  <c r="N723" i="2"/>
  <c r="AB723" i="2" s="1"/>
  <c r="N724" i="2"/>
  <c r="N725" i="2"/>
  <c r="N726" i="2"/>
  <c r="N727" i="2"/>
  <c r="N728" i="2"/>
  <c r="N729" i="2"/>
  <c r="N730" i="2"/>
  <c r="N731" i="2"/>
  <c r="AB731" i="2" s="1"/>
  <c r="N732" i="2"/>
  <c r="N733" i="2"/>
  <c r="N734" i="2"/>
  <c r="N735" i="2"/>
  <c r="N736" i="2"/>
  <c r="N737" i="2"/>
  <c r="N738" i="2"/>
  <c r="AB738" i="2" s="1"/>
  <c r="N739" i="2"/>
  <c r="AB739" i="2" s="1"/>
  <c r="N740" i="2"/>
  <c r="N741" i="2"/>
  <c r="N742" i="2"/>
  <c r="AB742" i="2" s="1"/>
  <c r="N743" i="2"/>
  <c r="V743" i="2" s="1"/>
  <c r="N744" i="2"/>
  <c r="N745" i="2"/>
  <c r="N746" i="2"/>
  <c r="N747" i="2"/>
  <c r="T747" i="2" s="1"/>
  <c r="N748" i="2"/>
  <c r="N749" i="2"/>
  <c r="N750" i="2"/>
  <c r="N751" i="2"/>
  <c r="N752" i="2"/>
  <c r="N753" i="2"/>
  <c r="N754" i="2"/>
  <c r="AB754" i="2" s="1"/>
  <c r="N755" i="2"/>
  <c r="N756" i="2"/>
  <c r="N757" i="2"/>
  <c r="N758" i="2"/>
  <c r="AB758" i="2" s="1"/>
  <c r="N759" i="2"/>
  <c r="AB759" i="2" s="1"/>
  <c r="N760" i="2"/>
  <c r="N761" i="2"/>
  <c r="N762" i="2"/>
  <c r="N763" i="2"/>
  <c r="N764" i="2"/>
  <c r="N765" i="2"/>
  <c r="N766" i="2"/>
  <c r="N767" i="2"/>
  <c r="AB767" i="2" s="1"/>
  <c r="N768" i="2"/>
  <c r="N769" i="2"/>
  <c r="N770" i="2"/>
  <c r="AB770" i="2" s="1"/>
  <c r="N771" i="2"/>
  <c r="N772" i="2"/>
  <c r="N773" i="2"/>
  <c r="N774" i="2"/>
  <c r="AB774" i="2" s="1"/>
  <c r="N775" i="2"/>
  <c r="AB775" i="2" s="1"/>
  <c r="N776" i="2"/>
  <c r="N777" i="2"/>
  <c r="N778" i="2"/>
  <c r="N779" i="2"/>
  <c r="N780" i="2"/>
  <c r="N781" i="2"/>
  <c r="N782" i="2"/>
  <c r="N783" i="2"/>
  <c r="AB783" i="2" s="1"/>
  <c r="N784" i="2"/>
  <c r="N785" i="2"/>
  <c r="N786" i="2"/>
  <c r="AB786" i="2" s="1"/>
  <c r="N787" i="2"/>
  <c r="AB787" i="2" s="1"/>
  <c r="N788" i="2"/>
  <c r="N789" i="2"/>
  <c r="N790" i="2"/>
  <c r="AB790" i="2" s="1"/>
  <c r="N791" i="2"/>
  <c r="R791" i="2" s="1"/>
  <c r="N792" i="2"/>
  <c r="N793" i="2"/>
  <c r="N794" i="2"/>
  <c r="N795" i="2"/>
  <c r="AB795" i="2" s="1"/>
  <c r="N796" i="2"/>
  <c r="N797" i="2"/>
  <c r="N798" i="2"/>
  <c r="N799" i="2"/>
  <c r="N800" i="2"/>
  <c r="N801" i="2"/>
  <c r="N802" i="2"/>
  <c r="AB802" i="2" s="1"/>
  <c r="N803" i="2"/>
  <c r="AB803" i="2" s="1"/>
  <c r="N804" i="2"/>
  <c r="N805" i="2"/>
  <c r="N806" i="2"/>
  <c r="AB806" i="2" s="1"/>
  <c r="N807" i="2"/>
  <c r="V807" i="2" s="1"/>
  <c r="N808" i="2"/>
  <c r="N809" i="2"/>
  <c r="N810" i="2"/>
  <c r="N811" i="2"/>
  <c r="T811" i="2" s="1"/>
  <c r="N812" i="2"/>
  <c r="N813" i="2"/>
  <c r="N814" i="2"/>
  <c r="N815" i="2"/>
  <c r="N816" i="2"/>
  <c r="N817" i="2"/>
  <c r="N818" i="2"/>
  <c r="N819" i="2"/>
  <c r="N820" i="2"/>
  <c r="N821" i="2"/>
  <c r="N822" i="2"/>
  <c r="N823" i="2"/>
  <c r="AB823" i="2" s="1"/>
  <c r="N824" i="2"/>
  <c r="N825" i="2"/>
  <c r="N826" i="2"/>
  <c r="N827" i="2"/>
  <c r="N828" i="2"/>
  <c r="N829" i="2"/>
  <c r="N830" i="2"/>
  <c r="N831" i="2"/>
  <c r="AB831" i="2" s="1"/>
  <c r="N832" i="2"/>
  <c r="N833" i="2"/>
  <c r="N834" i="2"/>
  <c r="AB834" i="2" s="1"/>
  <c r="N835" i="2"/>
  <c r="N836" i="2"/>
  <c r="N837" i="2"/>
  <c r="N838" i="2"/>
  <c r="AB838" i="2" s="1"/>
  <c r="N839" i="2"/>
  <c r="AB839" i="2" s="1"/>
  <c r="N840" i="2"/>
  <c r="N841" i="2"/>
  <c r="N842" i="2"/>
  <c r="AB842" i="2" s="1"/>
  <c r="N843" i="2"/>
  <c r="N844" i="2"/>
  <c r="N845" i="2"/>
  <c r="N846" i="2"/>
  <c r="N847" i="2"/>
  <c r="AB847" i="2" s="1"/>
  <c r="N848" i="2"/>
  <c r="N2" i="2"/>
  <c r="Q2" i="2" s="1"/>
  <c r="L849" i="2"/>
  <c r="M849" i="2"/>
  <c r="X5" i="2"/>
  <c r="X8" i="2"/>
  <c r="T9" i="2"/>
  <c r="X13" i="2"/>
  <c r="X16" i="2"/>
  <c r="X17" i="2"/>
  <c r="X21" i="2"/>
  <c r="X24" i="2"/>
  <c r="T25" i="2"/>
  <c r="X28" i="2"/>
  <c r="X29" i="2"/>
  <c r="X33" i="2"/>
  <c r="X36" i="2"/>
  <c r="X37" i="2"/>
  <c r="T41" i="2"/>
  <c r="X44" i="2"/>
  <c r="X45" i="2"/>
  <c r="X49" i="2"/>
  <c r="X52" i="2"/>
  <c r="X53" i="2"/>
  <c r="T57" i="2"/>
  <c r="X60" i="2"/>
  <c r="X61" i="2"/>
  <c r="X65" i="2"/>
  <c r="X68" i="2"/>
  <c r="X69" i="2"/>
  <c r="X73" i="2"/>
  <c r="X76" i="2"/>
  <c r="X77" i="2"/>
  <c r="X81" i="2"/>
  <c r="X84" i="2"/>
  <c r="X85" i="2"/>
  <c r="T89" i="2"/>
  <c r="X92" i="2"/>
  <c r="X93" i="2"/>
  <c r="X97" i="2"/>
  <c r="X100" i="2"/>
  <c r="X101" i="2"/>
  <c r="T105" i="2"/>
  <c r="X108" i="2"/>
  <c r="X109" i="2"/>
  <c r="X113" i="2"/>
  <c r="X116" i="2"/>
  <c r="X117" i="2"/>
  <c r="T121" i="2"/>
  <c r="X124" i="2"/>
  <c r="X125" i="2"/>
  <c r="X129" i="2"/>
  <c r="X132" i="2"/>
  <c r="X133" i="2"/>
  <c r="T137" i="2"/>
  <c r="X140" i="2"/>
  <c r="X141" i="2"/>
  <c r="X145" i="2"/>
  <c r="X148" i="2"/>
  <c r="X149" i="2"/>
  <c r="T153" i="2"/>
  <c r="X157" i="2"/>
  <c r="X160" i="2"/>
  <c r="X161" i="2"/>
  <c r="X165" i="2"/>
  <c r="X168" i="2"/>
  <c r="T169" i="2"/>
  <c r="X173" i="2"/>
  <c r="X176" i="2"/>
  <c r="X177" i="2"/>
  <c r="X181" i="2"/>
  <c r="X184" i="2"/>
  <c r="T185" i="2"/>
  <c r="X189" i="2"/>
  <c r="X192" i="2"/>
  <c r="X193" i="2"/>
  <c r="X197" i="2"/>
  <c r="X200" i="2"/>
  <c r="X201" i="2"/>
  <c r="X205" i="2"/>
  <c r="X208" i="2"/>
  <c r="X209" i="2"/>
  <c r="X213" i="2"/>
  <c r="X216" i="2"/>
  <c r="T217" i="2"/>
  <c r="X221" i="2"/>
  <c r="X224" i="2"/>
  <c r="X225" i="2"/>
  <c r="X229" i="2"/>
  <c r="X232" i="2"/>
  <c r="T233" i="2"/>
  <c r="X237" i="2"/>
  <c r="X240" i="2"/>
  <c r="X241" i="2"/>
  <c r="X245" i="2"/>
  <c r="X248" i="2"/>
  <c r="T249" i="2"/>
  <c r="X253" i="2"/>
  <c r="X256" i="2"/>
  <c r="X257" i="2"/>
  <c r="X261" i="2"/>
  <c r="X264" i="2"/>
  <c r="T265" i="2"/>
  <c r="X269" i="2"/>
  <c r="X272" i="2"/>
  <c r="X273" i="2"/>
  <c r="X277" i="2"/>
  <c r="X280" i="2"/>
  <c r="T281" i="2"/>
  <c r="X284" i="2"/>
  <c r="X285" i="2"/>
  <c r="X289" i="2"/>
  <c r="X292" i="2"/>
  <c r="X293" i="2"/>
  <c r="T297" i="2"/>
  <c r="X300" i="2"/>
  <c r="X301" i="2"/>
  <c r="X305" i="2"/>
  <c r="X308" i="2"/>
  <c r="X309" i="2"/>
  <c r="T313" i="2"/>
  <c r="X316" i="2"/>
  <c r="X317" i="2"/>
  <c r="X321" i="2"/>
  <c r="X324" i="2"/>
  <c r="X325" i="2"/>
  <c r="X329" i="2"/>
  <c r="X332" i="2"/>
  <c r="X333" i="2"/>
  <c r="X337" i="2"/>
  <c r="X340" i="2"/>
  <c r="X341" i="2"/>
  <c r="T345" i="2"/>
  <c r="X348" i="2"/>
  <c r="X349" i="2"/>
  <c r="X353" i="2"/>
  <c r="X356" i="2"/>
  <c r="X357" i="2"/>
  <c r="T361" i="2"/>
  <c r="X364" i="2"/>
  <c r="X365" i="2"/>
  <c r="X369" i="2"/>
  <c r="X372" i="2"/>
  <c r="X373" i="2"/>
  <c r="T377" i="2"/>
  <c r="X380" i="2"/>
  <c r="X381" i="2"/>
  <c r="X385" i="2"/>
  <c r="X388" i="2"/>
  <c r="X389" i="2"/>
  <c r="T393" i="2"/>
  <c r="X396" i="2"/>
  <c r="X397" i="2"/>
  <c r="X401" i="2"/>
  <c r="X405" i="2"/>
  <c r="X408" i="2"/>
  <c r="T409" i="2"/>
  <c r="X413" i="2"/>
  <c r="X416" i="2"/>
  <c r="X417" i="2"/>
  <c r="X421" i="2"/>
  <c r="X424" i="2"/>
  <c r="T425" i="2"/>
  <c r="X429" i="2"/>
  <c r="X432" i="2"/>
  <c r="X433" i="2"/>
  <c r="X437" i="2"/>
  <c r="X440" i="2"/>
  <c r="X441" i="2"/>
  <c r="X445" i="2"/>
  <c r="X448" i="2"/>
  <c r="X449" i="2"/>
  <c r="X452" i="2"/>
  <c r="X453" i="2"/>
  <c r="AB454" i="2"/>
  <c r="X457" i="2"/>
  <c r="X460" i="2"/>
  <c r="X461" i="2"/>
  <c r="X465" i="2"/>
  <c r="X468" i="2"/>
  <c r="X469" i="2"/>
  <c r="AB470" i="2"/>
  <c r="T473" i="2"/>
  <c r="X476" i="2"/>
  <c r="X477" i="2"/>
  <c r="X481" i="2"/>
  <c r="X485" i="2"/>
  <c r="X488" i="2"/>
  <c r="T489" i="2"/>
  <c r="X493" i="2"/>
  <c r="X496" i="2"/>
  <c r="X497" i="2"/>
  <c r="X501" i="2"/>
  <c r="X504" i="2"/>
  <c r="T505" i="2"/>
  <c r="X509" i="2"/>
  <c r="X512" i="2"/>
  <c r="X513" i="2"/>
  <c r="X516" i="2"/>
  <c r="X517" i="2"/>
  <c r="T521" i="2"/>
  <c r="X524" i="2"/>
  <c r="X525" i="2"/>
  <c r="X529" i="2"/>
  <c r="X532" i="2"/>
  <c r="X533" i="2"/>
  <c r="T537" i="2"/>
  <c r="X540" i="2"/>
  <c r="X541" i="2"/>
  <c r="X545" i="2"/>
  <c r="X549" i="2"/>
  <c r="AB552" i="2"/>
  <c r="X553" i="2"/>
  <c r="T557" i="2"/>
  <c r="T560" i="2"/>
  <c r="X561" i="2"/>
  <c r="T565" i="2"/>
  <c r="T568" i="2"/>
  <c r="T569" i="2"/>
  <c r="T573" i="2"/>
  <c r="T576" i="2"/>
  <c r="T577" i="2"/>
  <c r="T580" i="2"/>
  <c r="T581" i="2"/>
  <c r="T585" i="2"/>
  <c r="T588" i="2"/>
  <c r="X589" i="2"/>
  <c r="X593" i="2"/>
  <c r="T596" i="2"/>
  <c r="T597" i="2"/>
  <c r="T601" i="2"/>
  <c r="T604" i="2"/>
  <c r="T605" i="2"/>
  <c r="T609" i="2"/>
  <c r="T613" i="2"/>
  <c r="T616" i="2"/>
  <c r="T617" i="2"/>
  <c r="T621" i="2"/>
  <c r="T624" i="2"/>
  <c r="T625" i="2"/>
  <c r="T629" i="2"/>
  <c r="T632" i="2"/>
  <c r="T633" i="2"/>
  <c r="T637" i="2"/>
  <c r="T640" i="2"/>
  <c r="T641" i="2"/>
  <c r="T644" i="2"/>
  <c r="T645" i="2"/>
  <c r="T649" i="2"/>
  <c r="T652" i="2"/>
  <c r="X653" i="2"/>
  <c r="X657" i="2"/>
  <c r="T660" i="2"/>
  <c r="T661" i="2"/>
  <c r="T665" i="2"/>
  <c r="T668" i="2"/>
  <c r="T669" i="2"/>
  <c r="T673" i="2"/>
  <c r="T677" i="2"/>
  <c r="T680" i="2"/>
  <c r="T681" i="2"/>
  <c r="T685" i="2"/>
  <c r="T688" i="2"/>
  <c r="T689" i="2"/>
  <c r="T693" i="2"/>
  <c r="T696" i="2"/>
  <c r="T697" i="2"/>
  <c r="T701" i="2"/>
  <c r="T704" i="2"/>
  <c r="T705" i="2"/>
  <c r="T708" i="2"/>
  <c r="T709" i="2"/>
  <c r="T713" i="2"/>
  <c r="T716" i="2"/>
  <c r="X717" i="2"/>
  <c r="X721" i="2"/>
  <c r="T724" i="2"/>
  <c r="T725" i="2"/>
  <c r="T729" i="2"/>
  <c r="T732" i="2"/>
  <c r="T733" i="2"/>
  <c r="T737" i="2"/>
  <c r="T741" i="2"/>
  <c r="T744" i="2"/>
  <c r="T745" i="2"/>
  <c r="T749" i="2"/>
  <c r="T752" i="2"/>
  <c r="T753" i="2"/>
  <c r="T757" i="2"/>
  <c r="T760" i="2"/>
  <c r="T761" i="2"/>
  <c r="T765" i="2"/>
  <c r="T768" i="2"/>
  <c r="T769" i="2"/>
  <c r="T772" i="2"/>
  <c r="T773" i="2"/>
  <c r="T777" i="2"/>
  <c r="T780" i="2"/>
  <c r="X781" i="2"/>
  <c r="X785" i="2"/>
  <c r="T788" i="2"/>
  <c r="T789" i="2"/>
  <c r="T793" i="2"/>
  <c r="T796" i="2"/>
  <c r="T797" i="2"/>
  <c r="T801" i="2"/>
  <c r="T805" i="2"/>
  <c r="T808" i="2"/>
  <c r="T809" i="2"/>
  <c r="T813" i="2"/>
  <c r="T816" i="2"/>
  <c r="T817" i="2"/>
  <c r="T821" i="2"/>
  <c r="T824" i="2"/>
  <c r="T825" i="2"/>
  <c r="T829" i="2"/>
  <c r="T832" i="2"/>
  <c r="T833" i="2"/>
  <c r="T836" i="2"/>
  <c r="T837" i="2"/>
  <c r="T841" i="2"/>
  <c r="T844" i="2"/>
  <c r="X845" i="2"/>
  <c r="AB8" i="2"/>
  <c r="AB44" i="2"/>
  <c r="AB68" i="2"/>
  <c r="AB84" i="2"/>
  <c r="AB100" i="2"/>
  <c r="AB115" i="2"/>
  <c r="AB140" i="2"/>
  <c r="AB168" i="2"/>
  <c r="AB192" i="2"/>
  <c r="AB255" i="2"/>
  <c r="AB280" i="2"/>
  <c r="AB316" i="2"/>
  <c r="AB324" i="2"/>
  <c r="AB356" i="2"/>
  <c r="AB396" i="2"/>
  <c r="AB460" i="2"/>
  <c r="AB476" i="2"/>
  <c r="AB568" i="2"/>
  <c r="AB575" i="2"/>
  <c r="AB616" i="2"/>
  <c r="AB644" i="2"/>
  <c r="AB660" i="2"/>
  <c r="AB708" i="2"/>
  <c r="AB744" i="2"/>
  <c r="AB818" i="2"/>
  <c r="AB832" i="2"/>
  <c r="H850" i="5" l="1"/>
  <c r="AB850" i="5"/>
  <c r="R850" i="5"/>
  <c r="AB511" i="2"/>
  <c r="L850" i="5"/>
  <c r="Q850" i="5"/>
  <c r="AB447" i="2"/>
  <c r="E850" i="5"/>
  <c r="U850" i="5"/>
  <c r="S850" i="5"/>
  <c r="X387" i="2"/>
  <c r="X131" i="2"/>
  <c r="P850" i="5"/>
  <c r="G850" i="5"/>
  <c r="I850" i="5"/>
  <c r="Y850" i="5"/>
  <c r="AA850" i="5"/>
  <c r="K850" i="5"/>
  <c r="N5" i="4"/>
  <c r="BG849" i="5"/>
  <c r="BF850" i="5" s="1"/>
  <c r="M850" i="5"/>
  <c r="H850" i="7"/>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J237" i="3"/>
  <c r="I237" i="3"/>
  <c r="H237" i="3"/>
  <c r="J225" i="3"/>
  <c r="I225" i="3"/>
  <c r="J213" i="3"/>
  <c r="I213" i="3"/>
  <c r="H213" i="3"/>
  <c r="J201" i="3"/>
  <c r="I201" i="3"/>
  <c r="H201" i="3"/>
  <c r="J189" i="3"/>
  <c r="I189" i="3"/>
  <c r="H189" i="3"/>
  <c r="J181" i="3"/>
  <c r="I181" i="3"/>
  <c r="H181" i="3"/>
  <c r="J169" i="3"/>
  <c r="I169" i="3"/>
  <c r="H169" i="3"/>
  <c r="J157" i="3"/>
  <c r="I157" i="3"/>
  <c r="H157" i="3"/>
  <c r="J145" i="3"/>
  <c r="I145" i="3"/>
  <c r="J137" i="3"/>
  <c r="I137" i="3"/>
  <c r="H137" i="3"/>
  <c r="J125" i="3"/>
  <c r="I125" i="3"/>
  <c r="H125" i="3"/>
  <c r="J117" i="3"/>
  <c r="I117" i="3"/>
  <c r="H117" i="3"/>
  <c r="J105" i="3"/>
  <c r="I105" i="3"/>
  <c r="H105" i="3"/>
  <c r="J93" i="3"/>
  <c r="I93" i="3"/>
  <c r="H93" i="3"/>
  <c r="J81" i="3"/>
  <c r="I81" i="3"/>
  <c r="J69" i="3"/>
  <c r="I69" i="3"/>
  <c r="H69" i="3"/>
  <c r="J61" i="3"/>
  <c r="I61" i="3"/>
  <c r="H61" i="3"/>
  <c r="J53" i="3"/>
  <c r="I53" i="3"/>
  <c r="H53" i="3"/>
  <c r="J41" i="3"/>
  <c r="I41" i="3"/>
  <c r="H41" i="3"/>
  <c r="J33" i="3"/>
  <c r="I33" i="3"/>
  <c r="J21" i="3"/>
  <c r="I21" i="3"/>
  <c r="H21" i="3"/>
  <c r="J5" i="3"/>
  <c r="I5" i="3"/>
  <c r="H5" i="3"/>
  <c r="H737" i="3"/>
  <c r="K737" i="3" s="1"/>
  <c r="H593" i="3"/>
  <c r="H561" i="3"/>
  <c r="H433" i="3"/>
  <c r="H385" i="3"/>
  <c r="K385" i="3" s="1"/>
  <c r="H289" i="3"/>
  <c r="H225" i="3"/>
  <c r="H33" i="3"/>
  <c r="I177" i="3"/>
  <c r="J848" i="3"/>
  <c r="I848" i="3"/>
  <c r="H848" i="3"/>
  <c r="J844" i="3"/>
  <c r="I844" i="3"/>
  <c r="H844" i="3"/>
  <c r="J840" i="3"/>
  <c r="I840" i="3"/>
  <c r="H840" i="3"/>
  <c r="J836" i="3"/>
  <c r="I836" i="3"/>
  <c r="H836" i="3"/>
  <c r="J832" i="3"/>
  <c r="I832" i="3"/>
  <c r="H832" i="3"/>
  <c r="J828" i="3"/>
  <c r="I828" i="3"/>
  <c r="H828" i="3"/>
  <c r="J824" i="3"/>
  <c r="I824" i="3"/>
  <c r="H824" i="3"/>
  <c r="J820" i="3"/>
  <c r="I820" i="3"/>
  <c r="H820" i="3"/>
  <c r="J816" i="3"/>
  <c r="I816" i="3"/>
  <c r="H816" i="3"/>
  <c r="J812" i="3"/>
  <c r="I812" i="3"/>
  <c r="H812" i="3"/>
  <c r="J808" i="3"/>
  <c r="I808" i="3"/>
  <c r="H808" i="3"/>
  <c r="J804" i="3"/>
  <c r="I804" i="3"/>
  <c r="H804" i="3"/>
  <c r="J800" i="3"/>
  <c r="I800" i="3"/>
  <c r="H800" i="3"/>
  <c r="J796" i="3"/>
  <c r="I796" i="3"/>
  <c r="H796" i="3"/>
  <c r="J792" i="3"/>
  <c r="I792" i="3"/>
  <c r="H792" i="3"/>
  <c r="J788" i="3"/>
  <c r="I788" i="3"/>
  <c r="H788" i="3"/>
  <c r="J784" i="3"/>
  <c r="I784" i="3"/>
  <c r="H784" i="3"/>
  <c r="J780" i="3"/>
  <c r="I780" i="3"/>
  <c r="H780" i="3"/>
  <c r="J776" i="3"/>
  <c r="I776" i="3"/>
  <c r="H776" i="3"/>
  <c r="J772" i="3"/>
  <c r="I772" i="3"/>
  <c r="H772" i="3"/>
  <c r="J768" i="3"/>
  <c r="I768" i="3"/>
  <c r="H768" i="3"/>
  <c r="J764" i="3"/>
  <c r="I764" i="3"/>
  <c r="H764" i="3"/>
  <c r="J760" i="3"/>
  <c r="I760" i="3"/>
  <c r="H760" i="3"/>
  <c r="J756" i="3"/>
  <c r="I756" i="3"/>
  <c r="H756" i="3"/>
  <c r="J752" i="3"/>
  <c r="I752" i="3"/>
  <c r="H752" i="3"/>
  <c r="J748" i="3"/>
  <c r="I748" i="3"/>
  <c r="H748" i="3"/>
  <c r="J744" i="3"/>
  <c r="I744" i="3"/>
  <c r="H744" i="3"/>
  <c r="J740" i="3"/>
  <c r="I740" i="3"/>
  <c r="H740" i="3"/>
  <c r="J736" i="3"/>
  <c r="I736" i="3"/>
  <c r="H736" i="3"/>
  <c r="J732" i="3"/>
  <c r="I732" i="3"/>
  <c r="H732" i="3"/>
  <c r="J728" i="3"/>
  <c r="I728" i="3"/>
  <c r="H728" i="3"/>
  <c r="J724" i="3"/>
  <c r="I724" i="3"/>
  <c r="H724" i="3"/>
  <c r="J720" i="3"/>
  <c r="I720" i="3"/>
  <c r="H720" i="3"/>
  <c r="J716" i="3"/>
  <c r="I716" i="3"/>
  <c r="H716" i="3"/>
  <c r="J712" i="3"/>
  <c r="I712" i="3"/>
  <c r="H712" i="3"/>
  <c r="J708" i="3"/>
  <c r="I708" i="3"/>
  <c r="H708" i="3"/>
  <c r="J704" i="3"/>
  <c r="I704" i="3"/>
  <c r="H704" i="3"/>
  <c r="J700" i="3"/>
  <c r="I700" i="3"/>
  <c r="H700" i="3"/>
  <c r="J696" i="3"/>
  <c r="I696" i="3"/>
  <c r="H696" i="3"/>
  <c r="J692" i="3"/>
  <c r="I692" i="3"/>
  <c r="H692" i="3"/>
  <c r="J688" i="3"/>
  <c r="I688" i="3"/>
  <c r="H688" i="3"/>
  <c r="J684" i="3"/>
  <c r="I684" i="3"/>
  <c r="H684" i="3"/>
  <c r="J680" i="3"/>
  <c r="I680" i="3"/>
  <c r="H680" i="3"/>
  <c r="J676" i="3"/>
  <c r="I676" i="3"/>
  <c r="H676" i="3"/>
  <c r="J672" i="3"/>
  <c r="I672" i="3"/>
  <c r="H672" i="3"/>
  <c r="J668" i="3"/>
  <c r="I668" i="3"/>
  <c r="H668" i="3"/>
  <c r="J664" i="3"/>
  <c r="I664" i="3"/>
  <c r="H664" i="3"/>
  <c r="J660" i="3"/>
  <c r="I660" i="3"/>
  <c r="H660" i="3"/>
  <c r="J656" i="3"/>
  <c r="I656" i="3"/>
  <c r="H656" i="3"/>
  <c r="J652" i="3"/>
  <c r="I652" i="3"/>
  <c r="H652" i="3"/>
  <c r="J648" i="3"/>
  <c r="I648" i="3"/>
  <c r="H648" i="3"/>
  <c r="J644" i="3"/>
  <c r="I644" i="3"/>
  <c r="H644" i="3"/>
  <c r="J640" i="3"/>
  <c r="I640" i="3"/>
  <c r="H640" i="3"/>
  <c r="J636" i="3"/>
  <c r="I636" i="3"/>
  <c r="H636" i="3"/>
  <c r="J632" i="3"/>
  <c r="I632" i="3"/>
  <c r="H632" i="3"/>
  <c r="J628" i="3"/>
  <c r="I628" i="3"/>
  <c r="H628" i="3"/>
  <c r="J624" i="3"/>
  <c r="I624" i="3"/>
  <c r="H624" i="3"/>
  <c r="J620" i="3"/>
  <c r="I620" i="3"/>
  <c r="H620" i="3"/>
  <c r="J616" i="3"/>
  <c r="I616" i="3"/>
  <c r="H616" i="3"/>
  <c r="J612" i="3"/>
  <c r="I612" i="3"/>
  <c r="H612" i="3"/>
  <c r="J608" i="3"/>
  <c r="I608" i="3"/>
  <c r="H608" i="3"/>
  <c r="J604" i="3"/>
  <c r="I604" i="3"/>
  <c r="H604" i="3"/>
  <c r="J600" i="3"/>
  <c r="I600" i="3"/>
  <c r="H600" i="3"/>
  <c r="J596" i="3"/>
  <c r="I596" i="3"/>
  <c r="H596" i="3"/>
  <c r="J592" i="3"/>
  <c r="I592" i="3"/>
  <c r="H592" i="3"/>
  <c r="J588" i="3"/>
  <c r="I588" i="3"/>
  <c r="H588" i="3"/>
  <c r="J584" i="3"/>
  <c r="I584" i="3"/>
  <c r="H584" i="3"/>
  <c r="J580" i="3"/>
  <c r="I580" i="3"/>
  <c r="H580" i="3"/>
  <c r="J576" i="3"/>
  <c r="I576" i="3"/>
  <c r="H576" i="3"/>
  <c r="J572" i="3"/>
  <c r="I572" i="3"/>
  <c r="H572" i="3"/>
  <c r="J568" i="3"/>
  <c r="I568" i="3"/>
  <c r="H568" i="3"/>
  <c r="J564" i="3"/>
  <c r="I564" i="3"/>
  <c r="H564" i="3"/>
  <c r="J560" i="3"/>
  <c r="I560" i="3"/>
  <c r="H560" i="3"/>
  <c r="J556" i="3"/>
  <c r="I556" i="3"/>
  <c r="H556" i="3"/>
  <c r="J552" i="3"/>
  <c r="I552" i="3"/>
  <c r="H552" i="3"/>
  <c r="J548" i="3"/>
  <c r="I548" i="3"/>
  <c r="H548" i="3"/>
  <c r="J544" i="3"/>
  <c r="I544" i="3"/>
  <c r="H544" i="3"/>
  <c r="J540" i="3"/>
  <c r="I540" i="3"/>
  <c r="H540" i="3"/>
  <c r="J536" i="3"/>
  <c r="I536" i="3"/>
  <c r="H536" i="3"/>
  <c r="J532" i="3"/>
  <c r="I532" i="3"/>
  <c r="H532" i="3"/>
  <c r="J528" i="3"/>
  <c r="I528" i="3"/>
  <c r="H528" i="3"/>
  <c r="J524" i="3"/>
  <c r="I524" i="3"/>
  <c r="H524" i="3"/>
  <c r="J520" i="3"/>
  <c r="I520" i="3"/>
  <c r="H520" i="3"/>
  <c r="J516" i="3"/>
  <c r="I516" i="3"/>
  <c r="H516" i="3"/>
  <c r="J512" i="3"/>
  <c r="I512" i="3"/>
  <c r="H512" i="3"/>
  <c r="J508" i="3"/>
  <c r="I508" i="3"/>
  <c r="H508" i="3"/>
  <c r="J504" i="3"/>
  <c r="I504" i="3"/>
  <c r="H504" i="3"/>
  <c r="J500" i="3"/>
  <c r="I500" i="3"/>
  <c r="H500" i="3"/>
  <c r="J496" i="3"/>
  <c r="I496" i="3"/>
  <c r="H496" i="3"/>
  <c r="J492" i="3"/>
  <c r="I492" i="3"/>
  <c r="H492" i="3"/>
  <c r="J488" i="3"/>
  <c r="I488" i="3"/>
  <c r="H488" i="3"/>
  <c r="J484" i="3"/>
  <c r="I484" i="3"/>
  <c r="H484" i="3"/>
  <c r="J480" i="3"/>
  <c r="I480" i="3"/>
  <c r="H480" i="3"/>
  <c r="J476" i="3"/>
  <c r="I476" i="3"/>
  <c r="H476" i="3"/>
  <c r="J472" i="3"/>
  <c r="I472" i="3"/>
  <c r="H472" i="3"/>
  <c r="J468" i="3"/>
  <c r="I468" i="3"/>
  <c r="H468" i="3"/>
  <c r="J464" i="3"/>
  <c r="I464" i="3"/>
  <c r="H464" i="3"/>
  <c r="J460" i="3"/>
  <c r="I460" i="3"/>
  <c r="H460" i="3"/>
  <c r="J456" i="3"/>
  <c r="I456" i="3"/>
  <c r="H456" i="3"/>
  <c r="J452" i="3"/>
  <c r="I452" i="3"/>
  <c r="H452" i="3"/>
  <c r="J448" i="3"/>
  <c r="I448" i="3"/>
  <c r="H448" i="3"/>
  <c r="J444" i="3"/>
  <c r="I444" i="3"/>
  <c r="H444" i="3"/>
  <c r="J440" i="3"/>
  <c r="I440" i="3"/>
  <c r="H440" i="3"/>
  <c r="J436" i="3"/>
  <c r="I436" i="3"/>
  <c r="H436" i="3"/>
  <c r="J432" i="3"/>
  <c r="I432" i="3"/>
  <c r="H432" i="3"/>
  <c r="J428" i="3"/>
  <c r="I428" i="3"/>
  <c r="H428" i="3"/>
  <c r="J424" i="3"/>
  <c r="I424" i="3"/>
  <c r="H424" i="3"/>
  <c r="J420" i="3"/>
  <c r="I420" i="3"/>
  <c r="H420" i="3"/>
  <c r="J416" i="3"/>
  <c r="I416" i="3"/>
  <c r="H416" i="3"/>
  <c r="J412" i="3"/>
  <c r="I412" i="3"/>
  <c r="H412" i="3"/>
  <c r="J408" i="3"/>
  <c r="I408" i="3"/>
  <c r="H408" i="3"/>
  <c r="J404" i="3"/>
  <c r="I404" i="3"/>
  <c r="H404" i="3"/>
  <c r="J400" i="3"/>
  <c r="I400" i="3"/>
  <c r="H400" i="3"/>
  <c r="J396" i="3"/>
  <c r="I396" i="3"/>
  <c r="H396" i="3"/>
  <c r="J392" i="3"/>
  <c r="I392" i="3"/>
  <c r="H392" i="3"/>
  <c r="J388" i="3"/>
  <c r="I388" i="3"/>
  <c r="H388" i="3"/>
  <c r="J384" i="3"/>
  <c r="I384" i="3"/>
  <c r="H384" i="3"/>
  <c r="J380" i="3"/>
  <c r="I380" i="3"/>
  <c r="H380" i="3"/>
  <c r="J376" i="3"/>
  <c r="I376" i="3"/>
  <c r="H376" i="3"/>
  <c r="J372" i="3"/>
  <c r="I372" i="3"/>
  <c r="H372" i="3"/>
  <c r="J368" i="3"/>
  <c r="I368" i="3"/>
  <c r="H368" i="3"/>
  <c r="J364" i="3"/>
  <c r="I364" i="3"/>
  <c r="H364" i="3"/>
  <c r="J360" i="3"/>
  <c r="I360" i="3"/>
  <c r="H360" i="3"/>
  <c r="J356" i="3"/>
  <c r="I356" i="3"/>
  <c r="H356" i="3"/>
  <c r="J352" i="3"/>
  <c r="I352" i="3"/>
  <c r="H352" i="3"/>
  <c r="J348" i="3"/>
  <c r="I348" i="3"/>
  <c r="H348" i="3"/>
  <c r="J344" i="3"/>
  <c r="I344" i="3"/>
  <c r="H344" i="3"/>
  <c r="J340" i="3"/>
  <c r="I340" i="3"/>
  <c r="H340" i="3"/>
  <c r="J336" i="3"/>
  <c r="I336" i="3"/>
  <c r="H336" i="3"/>
  <c r="J332" i="3"/>
  <c r="I332" i="3"/>
  <c r="H332" i="3"/>
  <c r="J328" i="3"/>
  <c r="I328" i="3"/>
  <c r="H328" i="3"/>
  <c r="J324" i="3"/>
  <c r="I324" i="3"/>
  <c r="H324" i="3"/>
  <c r="J320" i="3"/>
  <c r="I320" i="3"/>
  <c r="H320" i="3"/>
  <c r="J316" i="3"/>
  <c r="I316" i="3"/>
  <c r="H316" i="3"/>
  <c r="J312" i="3"/>
  <c r="I312" i="3"/>
  <c r="H312" i="3"/>
  <c r="J308" i="3"/>
  <c r="I308" i="3"/>
  <c r="H308" i="3"/>
  <c r="J304" i="3"/>
  <c r="I304" i="3"/>
  <c r="H304" i="3"/>
  <c r="J300" i="3"/>
  <c r="I300" i="3"/>
  <c r="H300" i="3"/>
  <c r="J296" i="3"/>
  <c r="I296" i="3"/>
  <c r="H296" i="3"/>
  <c r="J292" i="3"/>
  <c r="I292" i="3"/>
  <c r="H292" i="3"/>
  <c r="J288" i="3"/>
  <c r="I288" i="3"/>
  <c r="H288" i="3"/>
  <c r="J284" i="3"/>
  <c r="I284" i="3"/>
  <c r="H284" i="3"/>
  <c r="J280" i="3"/>
  <c r="I280" i="3"/>
  <c r="H280" i="3"/>
  <c r="J276" i="3"/>
  <c r="I276" i="3"/>
  <c r="H276" i="3"/>
  <c r="J272" i="3"/>
  <c r="I272" i="3"/>
  <c r="H272" i="3"/>
  <c r="J268" i="3"/>
  <c r="I268" i="3"/>
  <c r="H268" i="3"/>
  <c r="J264" i="3"/>
  <c r="I264" i="3"/>
  <c r="H264" i="3"/>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H769" i="3"/>
  <c r="H673" i="3"/>
  <c r="K673" i="3" s="1"/>
  <c r="H625" i="3"/>
  <c r="K625" i="3" s="1"/>
  <c r="H545" i="3"/>
  <c r="H497" i="3"/>
  <c r="H401" i="3"/>
  <c r="H353" i="3"/>
  <c r="H305" i="3"/>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H761" i="3"/>
  <c r="K761" i="3" s="1"/>
  <c r="H729" i="3"/>
  <c r="H713" i="3"/>
  <c r="K713" i="3" s="1"/>
  <c r="H665" i="3"/>
  <c r="H633" i="3"/>
  <c r="H617" i="3"/>
  <c r="H601" i="3"/>
  <c r="H569" i="3"/>
  <c r="H537" i="3"/>
  <c r="K537" i="3" s="1"/>
  <c r="H505" i="3"/>
  <c r="H473" i="3"/>
  <c r="K473" i="3" s="1"/>
  <c r="H457" i="3"/>
  <c r="K457" i="3" s="1"/>
  <c r="H441" i="3"/>
  <c r="H425" i="3"/>
  <c r="H409" i="3"/>
  <c r="K409" i="3" s="1"/>
  <c r="H377" i="3"/>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H609" i="3"/>
  <c r="H577" i="3"/>
  <c r="H513" i="3"/>
  <c r="H465" i="3"/>
  <c r="H417" i="3"/>
  <c r="H369" i="3"/>
  <c r="K369" i="3" s="1"/>
  <c r="H321" i="3"/>
  <c r="H273" i="3"/>
  <c r="K273" i="3" s="1"/>
  <c r="H97" i="3"/>
  <c r="I433" i="3"/>
  <c r="I2" i="3"/>
  <c r="H2" i="3"/>
  <c r="J846" i="3"/>
  <c r="I846" i="3"/>
  <c r="H846" i="3"/>
  <c r="J842" i="3"/>
  <c r="I842" i="3"/>
  <c r="H842" i="3"/>
  <c r="J838" i="3"/>
  <c r="I838" i="3"/>
  <c r="H838" i="3"/>
  <c r="J834" i="3"/>
  <c r="I834" i="3"/>
  <c r="H834" i="3"/>
  <c r="K834" i="3" s="1"/>
  <c r="I830" i="3"/>
  <c r="J830" i="3"/>
  <c r="H830" i="3"/>
  <c r="J826" i="3"/>
  <c r="I826" i="3"/>
  <c r="H826" i="3"/>
  <c r="J822" i="3"/>
  <c r="I822" i="3"/>
  <c r="H822" i="3"/>
  <c r="J818" i="3"/>
  <c r="I818" i="3"/>
  <c r="H818" i="3"/>
  <c r="K818" i="3" s="1"/>
  <c r="J814" i="3"/>
  <c r="I814" i="3"/>
  <c r="H814" i="3"/>
  <c r="J810" i="3"/>
  <c r="I810" i="3"/>
  <c r="H810" i="3"/>
  <c r="J806" i="3"/>
  <c r="I806" i="3"/>
  <c r="H806" i="3"/>
  <c r="J802" i="3"/>
  <c r="I802" i="3"/>
  <c r="H802" i="3"/>
  <c r="K802" i="3" s="1"/>
  <c r="J798" i="3"/>
  <c r="I798" i="3"/>
  <c r="H798" i="3"/>
  <c r="J794" i="3"/>
  <c r="I794" i="3"/>
  <c r="H794" i="3"/>
  <c r="J790" i="3"/>
  <c r="I790" i="3"/>
  <c r="H790" i="3"/>
  <c r="J786" i="3"/>
  <c r="I786" i="3"/>
  <c r="H786" i="3"/>
  <c r="K786" i="3" s="1"/>
  <c r="J782" i="3"/>
  <c r="I782" i="3"/>
  <c r="H782" i="3"/>
  <c r="J778" i="3"/>
  <c r="I778" i="3"/>
  <c r="H778" i="3"/>
  <c r="J774" i="3"/>
  <c r="I774" i="3"/>
  <c r="H774" i="3"/>
  <c r="J770" i="3"/>
  <c r="I770" i="3"/>
  <c r="H770" i="3"/>
  <c r="K770" i="3" s="1"/>
  <c r="I766" i="3"/>
  <c r="H766" i="3"/>
  <c r="J762" i="3"/>
  <c r="I762" i="3"/>
  <c r="H762" i="3"/>
  <c r="J758" i="3"/>
  <c r="I758" i="3"/>
  <c r="H758" i="3"/>
  <c r="K758" i="3" s="1"/>
  <c r="J754" i="3"/>
  <c r="I754" i="3"/>
  <c r="H754" i="3"/>
  <c r="J750" i="3"/>
  <c r="I750" i="3"/>
  <c r="H750" i="3"/>
  <c r="J746" i="3"/>
  <c r="I746" i="3"/>
  <c r="H746" i="3"/>
  <c r="J742" i="3"/>
  <c r="I742" i="3"/>
  <c r="H742" i="3"/>
  <c r="K742" i="3" s="1"/>
  <c r="J738" i="3"/>
  <c r="I738" i="3"/>
  <c r="H738" i="3"/>
  <c r="J734" i="3"/>
  <c r="I734" i="3"/>
  <c r="H734" i="3"/>
  <c r="J730" i="3"/>
  <c r="I730" i="3"/>
  <c r="H730" i="3"/>
  <c r="J726" i="3"/>
  <c r="I726" i="3"/>
  <c r="H726" i="3"/>
  <c r="K726" i="3" s="1"/>
  <c r="J722" i="3"/>
  <c r="I722" i="3"/>
  <c r="H722" i="3"/>
  <c r="J718" i="3"/>
  <c r="I718" i="3"/>
  <c r="H718" i="3"/>
  <c r="J714" i="3"/>
  <c r="I714" i="3"/>
  <c r="H714" i="3"/>
  <c r="J710" i="3"/>
  <c r="I710" i="3"/>
  <c r="H710" i="3"/>
  <c r="K710" i="3" s="1"/>
  <c r="J706" i="3"/>
  <c r="I706" i="3"/>
  <c r="H706" i="3"/>
  <c r="I702" i="3"/>
  <c r="H702" i="3"/>
  <c r="J702" i="3"/>
  <c r="J698" i="3"/>
  <c r="I698" i="3"/>
  <c r="H698" i="3"/>
  <c r="J694" i="3"/>
  <c r="I694" i="3"/>
  <c r="H694" i="3"/>
  <c r="K694" i="3" s="1"/>
  <c r="J690" i="3"/>
  <c r="I690" i="3"/>
  <c r="H690" i="3"/>
  <c r="J686" i="3"/>
  <c r="I686" i="3"/>
  <c r="H686" i="3"/>
  <c r="J682" i="3"/>
  <c r="I682" i="3"/>
  <c r="H682" i="3"/>
  <c r="J678" i="3"/>
  <c r="I678" i="3"/>
  <c r="H678" i="3"/>
  <c r="K678" i="3" s="1"/>
  <c r="J674" i="3"/>
  <c r="I674" i="3"/>
  <c r="H674" i="3"/>
  <c r="J670" i="3"/>
  <c r="I670" i="3"/>
  <c r="H670" i="3"/>
  <c r="J666" i="3"/>
  <c r="I666" i="3"/>
  <c r="H666" i="3"/>
  <c r="J662" i="3"/>
  <c r="I662" i="3"/>
  <c r="H662" i="3"/>
  <c r="K662" i="3" s="1"/>
  <c r="J658" i="3"/>
  <c r="I658" i="3"/>
  <c r="H658" i="3"/>
  <c r="J654" i="3"/>
  <c r="I654" i="3"/>
  <c r="H654" i="3"/>
  <c r="J650" i="3"/>
  <c r="I650" i="3"/>
  <c r="H650" i="3"/>
  <c r="J646" i="3"/>
  <c r="I646" i="3"/>
  <c r="H646" i="3"/>
  <c r="K646" i="3" s="1"/>
  <c r="J642" i="3"/>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I610" i="3"/>
  <c r="H610" i="3"/>
  <c r="J606" i="3"/>
  <c r="I606" i="3"/>
  <c r="H606" i="3"/>
  <c r="J602" i="3"/>
  <c r="I602" i="3"/>
  <c r="H602" i="3"/>
  <c r="I598" i="3"/>
  <c r="J598" i="3"/>
  <c r="H598" i="3"/>
  <c r="K598" i="3" s="1"/>
  <c r="J594" i="3"/>
  <c r="I594" i="3"/>
  <c r="H594" i="3"/>
  <c r="J590" i="3"/>
  <c r="I590" i="3"/>
  <c r="H590" i="3"/>
  <c r="J586" i="3"/>
  <c r="I586" i="3"/>
  <c r="H586" i="3"/>
  <c r="J582" i="3"/>
  <c r="I582" i="3"/>
  <c r="H582" i="3"/>
  <c r="K582" i="3" s="1"/>
  <c r="J578" i="3"/>
  <c r="I578" i="3"/>
  <c r="H578" i="3"/>
  <c r="I574" i="3"/>
  <c r="J574" i="3"/>
  <c r="H574" i="3"/>
  <c r="J570" i="3"/>
  <c r="I570" i="3"/>
  <c r="H570" i="3"/>
  <c r="J566" i="3"/>
  <c r="I566" i="3"/>
  <c r="H566" i="3"/>
  <c r="K566" i="3" s="1"/>
  <c r="J562" i="3"/>
  <c r="K562" i="3" s="1"/>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K514" i="3" s="1"/>
  <c r="I514" i="3"/>
  <c r="H514" i="3"/>
  <c r="I510" i="3"/>
  <c r="J510" i="3"/>
  <c r="H510" i="3"/>
  <c r="J506" i="3"/>
  <c r="I506" i="3"/>
  <c r="H506" i="3"/>
  <c r="J502" i="3"/>
  <c r="I502" i="3"/>
  <c r="H502" i="3"/>
  <c r="K502" i="3" s="1"/>
  <c r="J498" i="3"/>
  <c r="I498" i="3"/>
  <c r="H498" i="3"/>
  <c r="I494" i="3"/>
  <c r="J494" i="3"/>
  <c r="H494" i="3"/>
  <c r="J490" i="3"/>
  <c r="I490" i="3"/>
  <c r="H490" i="3"/>
  <c r="J486" i="3"/>
  <c r="I486" i="3"/>
  <c r="H486" i="3"/>
  <c r="K486" i="3" s="1"/>
  <c r="J482" i="3"/>
  <c r="K482" i="3" s="1"/>
  <c r="I482" i="3"/>
  <c r="H482" i="3"/>
  <c r="I478" i="3"/>
  <c r="J478" i="3"/>
  <c r="H478" i="3"/>
  <c r="J474" i="3"/>
  <c r="I474" i="3"/>
  <c r="H474" i="3"/>
  <c r="J470" i="3"/>
  <c r="I470" i="3"/>
  <c r="H470" i="3"/>
  <c r="K470" i="3" s="1"/>
  <c r="J466" i="3"/>
  <c r="K466" i="3" s="1"/>
  <c r="I466" i="3"/>
  <c r="H466" i="3"/>
  <c r="J462" i="3"/>
  <c r="I462" i="3"/>
  <c r="H462" i="3"/>
  <c r="J458" i="3"/>
  <c r="I458" i="3"/>
  <c r="H458" i="3"/>
  <c r="J454" i="3"/>
  <c r="I454" i="3"/>
  <c r="H454" i="3"/>
  <c r="K454" i="3" s="1"/>
  <c r="J450" i="3"/>
  <c r="K450" i="3" s="1"/>
  <c r="I450" i="3"/>
  <c r="H450" i="3"/>
  <c r="I446" i="3"/>
  <c r="J446" i="3"/>
  <c r="H446" i="3"/>
  <c r="J442" i="3"/>
  <c r="I442" i="3"/>
  <c r="H442" i="3"/>
  <c r="J438" i="3"/>
  <c r="I438" i="3"/>
  <c r="H438" i="3"/>
  <c r="K438" i="3" s="1"/>
  <c r="J434" i="3"/>
  <c r="K434" i="3" s="1"/>
  <c r="I434" i="3"/>
  <c r="H434" i="3"/>
  <c r="I430" i="3"/>
  <c r="J430" i="3"/>
  <c r="H430" i="3"/>
  <c r="J426" i="3"/>
  <c r="I426" i="3"/>
  <c r="H426" i="3"/>
  <c r="J422" i="3"/>
  <c r="I422" i="3"/>
  <c r="H422" i="3"/>
  <c r="K422" i="3" s="1"/>
  <c r="J418" i="3"/>
  <c r="K418" i="3" s="1"/>
  <c r="I418" i="3"/>
  <c r="H418" i="3"/>
  <c r="I414" i="3"/>
  <c r="J414" i="3"/>
  <c r="H414" i="3"/>
  <c r="J410" i="3"/>
  <c r="I410" i="3"/>
  <c r="H410" i="3"/>
  <c r="J406" i="3"/>
  <c r="I406" i="3"/>
  <c r="H406" i="3"/>
  <c r="K406" i="3" s="1"/>
  <c r="J402" i="3"/>
  <c r="K402" i="3" s="1"/>
  <c r="I402" i="3"/>
  <c r="H402" i="3"/>
  <c r="J398" i="3"/>
  <c r="I398" i="3"/>
  <c r="H398" i="3"/>
  <c r="J394" i="3"/>
  <c r="I394" i="3"/>
  <c r="H394" i="3"/>
  <c r="J390" i="3"/>
  <c r="I390" i="3"/>
  <c r="H390" i="3"/>
  <c r="K390" i="3" s="1"/>
  <c r="J386" i="3"/>
  <c r="K386" i="3" s="1"/>
  <c r="I386" i="3"/>
  <c r="H386" i="3"/>
  <c r="I382" i="3"/>
  <c r="J382" i="3"/>
  <c r="H382" i="3"/>
  <c r="J378" i="3"/>
  <c r="I378" i="3"/>
  <c r="H378" i="3"/>
  <c r="J374" i="3"/>
  <c r="I374" i="3"/>
  <c r="H374" i="3"/>
  <c r="K374" i="3" s="1"/>
  <c r="J370" i="3"/>
  <c r="I370" i="3"/>
  <c r="H370" i="3"/>
  <c r="I366" i="3"/>
  <c r="J366" i="3"/>
  <c r="H366" i="3"/>
  <c r="J362" i="3"/>
  <c r="I362" i="3"/>
  <c r="H362" i="3"/>
  <c r="J358" i="3"/>
  <c r="I358" i="3"/>
  <c r="H358" i="3"/>
  <c r="K358" i="3" s="1"/>
  <c r="J354" i="3"/>
  <c r="K354" i="3" s="1"/>
  <c r="I354" i="3"/>
  <c r="H354" i="3"/>
  <c r="I350" i="3"/>
  <c r="J350" i="3"/>
  <c r="H350" i="3"/>
  <c r="J346" i="3"/>
  <c r="I346" i="3"/>
  <c r="H346" i="3"/>
  <c r="J342" i="3"/>
  <c r="I342" i="3"/>
  <c r="H342" i="3"/>
  <c r="K342" i="3" s="1"/>
  <c r="J338" i="3"/>
  <c r="K338" i="3" s="1"/>
  <c r="I338" i="3"/>
  <c r="H338" i="3"/>
  <c r="J334" i="3"/>
  <c r="I334" i="3"/>
  <c r="H334" i="3"/>
  <c r="J330" i="3"/>
  <c r="I330" i="3"/>
  <c r="H330" i="3"/>
  <c r="J326" i="3"/>
  <c r="I326" i="3"/>
  <c r="H326" i="3"/>
  <c r="K326" i="3" s="1"/>
  <c r="J322" i="3"/>
  <c r="K322" i="3" s="1"/>
  <c r="I322" i="3"/>
  <c r="H322" i="3"/>
  <c r="J318" i="3"/>
  <c r="I318" i="3"/>
  <c r="H318" i="3"/>
  <c r="J314" i="3"/>
  <c r="I314" i="3"/>
  <c r="H314" i="3"/>
  <c r="J310" i="3"/>
  <c r="I310" i="3"/>
  <c r="H310" i="3"/>
  <c r="K310" i="3" s="1"/>
  <c r="J306" i="3"/>
  <c r="K306" i="3" s="1"/>
  <c r="I306" i="3"/>
  <c r="H306" i="3"/>
  <c r="J302" i="3"/>
  <c r="I302" i="3"/>
  <c r="H302" i="3"/>
  <c r="J298" i="3"/>
  <c r="I298" i="3"/>
  <c r="H298" i="3"/>
  <c r="J294" i="3"/>
  <c r="I294" i="3"/>
  <c r="H294" i="3"/>
  <c r="K294" i="3" s="1"/>
  <c r="J290" i="3"/>
  <c r="K290" i="3" s="1"/>
  <c r="I290" i="3"/>
  <c r="H290" i="3"/>
  <c r="J286" i="3"/>
  <c r="I286" i="3"/>
  <c r="H286" i="3"/>
  <c r="J282" i="3"/>
  <c r="I282" i="3"/>
  <c r="H282" i="3"/>
  <c r="J278" i="3"/>
  <c r="I278" i="3"/>
  <c r="H278" i="3"/>
  <c r="K278" i="3" s="1"/>
  <c r="J274" i="3"/>
  <c r="K274" i="3" s="1"/>
  <c r="I274" i="3"/>
  <c r="H274" i="3"/>
  <c r="J270" i="3"/>
  <c r="I270" i="3"/>
  <c r="H270" i="3"/>
  <c r="J266" i="3"/>
  <c r="I266" i="3"/>
  <c r="H266" i="3"/>
  <c r="J262" i="3"/>
  <c r="I262" i="3"/>
  <c r="H262" i="3"/>
  <c r="K262" i="3" s="1"/>
  <c r="J258" i="3"/>
  <c r="K258" i="3" s="1"/>
  <c r="I258" i="3"/>
  <c r="H258" i="3"/>
  <c r="J254" i="3"/>
  <c r="I254" i="3"/>
  <c r="H254" i="3"/>
  <c r="J250" i="3"/>
  <c r="I250" i="3"/>
  <c r="H250" i="3"/>
  <c r="J246" i="3"/>
  <c r="I246" i="3"/>
  <c r="H246" i="3"/>
  <c r="K246" i="3" s="1"/>
  <c r="J242" i="3"/>
  <c r="K242" i="3" s="1"/>
  <c r="I242" i="3"/>
  <c r="H242" i="3"/>
  <c r="J238" i="3"/>
  <c r="I238" i="3"/>
  <c r="H238" i="3"/>
  <c r="J234" i="3"/>
  <c r="I234" i="3"/>
  <c r="H234" i="3"/>
  <c r="J230" i="3"/>
  <c r="I230" i="3"/>
  <c r="H230" i="3"/>
  <c r="K230" i="3" s="1"/>
  <c r="J226" i="3"/>
  <c r="K226" i="3" s="1"/>
  <c r="I226" i="3"/>
  <c r="H226" i="3"/>
  <c r="J222" i="3"/>
  <c r="I222" i="3"/>
  <c r="H222" i="3"/>
  <c r="J218" i="3"/>
  <c r="I218" i="3"/>
  <c r="H218" i="3"/>
  <c r="J214" i="3"/>
  <c r="I214" i="3"/>
  <c r="H214" i="3"/>
  <c r="K214" i="3" s="1"/>
  <c r="J210" i="3"/>
  <c r="K210" i="3" s="1"/>
  <c r="I210" i="3"/>
  <c r="H210" i="3"/>
  <c r="J206" i="3"/>
  <c r="I206" i="3"/>
  <c r="H206" i="3"/>
  <c r="J202" i="3"/>
  <c r="I202" i="3"/>
  <c r="H202" i="3"/>
  <c r="J198" i="3"/>
  <c r="I198" i="3"/>
  <c r="H198" i="3"/>
  <c r="K198" i="3" s="1"/>
  <c r="J194" i="3"/>
  <c r="K194" i="3" s="1"/>
  <c r="I194" i="3"/>
  <c r="H194" i="3"/>
  <c r="J190" i="3"/>
  <c r="I190" i="3"/>
  <c r="H190" i="3"/>
  <c r="J186" i="3"/>
  <c r="I186" i="3"/>
  <c r="H186" i="3"/>
  <c r="J182" i="3"/>
  <c r="I182" i="3"/>
  <c r="H182" i="3"/>
  <c r="K182" i="3" s="1"/>
  <c r="J178" i="3"/>
  <c r="K178" i="3" s="1"/>
  <c r="I178" i="3"/>
  <c r="H178" i="3"/>
  <c r="J174" i="3"/>
  <c r="I174" i="3"/>
  <c r="H174" i="3"/>
  <c r="J170" i="3"/>
  <c r="I170" i="3"/>
  <c r="H170" i="3"/>
  <c r="J166" i="3"/>
  <c r="I166" i="3"/>
  <c r="H166" i="3"/>
  <c r="K166" i="3" s="1"/>
  <c r="J162" i="3"/>
  <c r="K162" i="3" s="1"/>
  <c r="I162" i="3"/>
  <c r="H162" i="3"/>
  <c r="J158" i="3"/>
  <c r="I158" i="3"/>
  <c r="H158" i="3"/>
  <c r="J154" i="3"/>
  <c r="I154" i="3"/>
  <c r="H154" i="3"/>
  <c r="J150" i="3"/>
  <c r="I150" i="3"/>
  <c r="H150" i="3"/>
  <c r="K150" i="3" s="1"/>
  <c r="J146" i="3"/>
  <c r="K146" i="3" s="1"/>
  <c r="I146" i="3"/>
  <c r="H146" i="3"/>
  <c r="J142" i="3"/>
  <c r="I142" i="3"/>
  <c r="H142" i="3"/>
  <c r="J138" i="3"/>
  <c r="I138" i="3"/>
  <c r="H138" i="3"/>
  <c r="J134" i="3"/>
  <c r="I134" i="3"/>
  <c r="H134" i="3"/>
  <c r="K134" i="3" s="1"/>
  <c r="J130" i="3"/>
  <c r="K130" i="3" s="1"/>
  <c r="I130" i="3"/>
  <c r="H130" i="3"/>
  <c r="J126" i="3"/>
  <c r="I126" i="3"/>
  <c r="H126" i="3"/>
  <c r="J122" i="3"/>
  <c r="I122" i="3"/>
  <c r="H122" i="3"/>
  <c r="J118" i="3"/>
  <c r="I118" i="3"/>
  <c r="H118" i="3"/>
  <c r="K118" i="3" s="1"/>
  <c r="J114" i="3"/>
  <c r="I114" i="3"/>
  <c r="H114" i="3"/>
  <c r="J110" i="3"/>
  <c r="I110" i="3"/>
  <c r="H110" i="3"/>
  <c r="J106" i="3"/>
  <c r="I106" i="3"/>
  <c r="H106" i="3"/>
  <c r="J102" i="3"/>
  <c r="I102" i="3"/>
  <c r="H102" i="3"/>
  <c r="K102" i="3" s="1"/>
  <c r="J98" i="3"/>
  <c r="K98" i="3" s="1"/>
  <c r="I98" i="3"/>
  <c r="H98" i="3"/>
  <c r="J94" i="3"/>
  <c r="I94" i="3"/>
  <c r="H94" i="3"/>
  <c r="J90" i="3"/>
  <c r="I90" i="3"/>
  <c r="H90" i="3"/>
  <c r="J86" i="3"/>
  <c r="I86" i="3"/>
  <c r="H86" i="3"/>
  <c r="K86" i="3" s="1"/>
  <c r="J82" i="3"/>
  <c r="K82" i="3" s="1"/>
  <c r="I82" i="3"/>
  <c r="H82" i="3"/>
  <c r="J78" i="3"/>
  <c r="I78" i="3"/>
  <c r="H78" i="3"/>
  <c r="J74" i="3"/>
  <c r="I74" i="3"/>
  <c r="H74" i="3"/>
  <c r="J70" i="3"/>
  <c r="I70" i="3"/>
  <c r="H70" i="3"/>
  <c r="K70" i="3" s="1"/>
  <c r="J66" i="3"/>
  <c r="K66" i="3" s="1"/>
  <c r="I66" i="3"/>
  <c r="H66" i="3"/>
  <c r="J62" i="3"/>
  <c r="I62" i="3"/>
  <c r="H62" i="3"/>
  <c r="J58" i="3"/>
  <c r="I58" i="3"/>
  <c r="H58" i="3"/>
  <c r="J54" i="3"/>
  <c r="I54" i="3"/>
  <c r="H54" i="3"/>
  <c r="K54" i="3" s="1"/>
  <c r="J50" i="3"/>
  <c r="K50" i="3" s="1"/>
  <c r="I50" i="3"/>
  <c r="H50" i="3"/>
  <c r="J46" i="3"/>
  <c r="I46" i="3"/>
  <c r="H46" i="3"/>
  <c r="J42" i="3"/>
  <c r="I42" i="3"/>
  <c r="H42" i="3"/>
  <c r="J38" i="3"/>
  <c r="I38" i="3"/>
  <c r="H38" i="3"/>
  <c r="K38" i="3" s="1"/>
  <c r="J34" i="3"/>
  <c r="K34" i="3" s="1"/>
  <c r="I34" i="3"/>
  <c r="H34" i="3"/>
  <c r="J30" i="3"/>
  <c r="I30" i="3"/>
  <c r="H30" i="3"/>
  <c r="J26" i="3"/>
  <c r="I26" i="3"/>
  <c r="H26" i="3"/>
  <c r="J22" i="3"/>
  <c r="I22" i="3"/>
  <c r="H22" i="3"/>
  <c r="K22" i="3" s="1"/>
  <c r="J18" i="3"/>
  <c r="K18" i="3" s="1"/>
  <c r="I18" i="3"/>
  <c r="H18" i="3"/>
  <c r="J14" i="3"/>
  <c r="I14" i="3"/>
  <c r="H14" i="3"/>
  <c r="J10" i="3"/>
  <c r="I10" i="3"/>
  <c r="H10" i="3"/>
  <c r="J6" i="3"/>
  <c r="I6" i="3"/>
  <c r="H6" i="3"/>
  <c r="K6" i="3" s="1"/>
  <c r="H837" i="3"/>
  <c r="H821" i="3"/>
  <c r="H805" i="3"/>
  <c r="K805" i="3" s="1"/>
  <c r="H789" i="3"/>
  <c r="H773" i="3"/>
  <c r="K773" i="3" s="1"/>
  <c r="H757" i="3"/>
  <c r="H741" i="3"/>
  <c r="H725" i="3"/>
  <c r="H709" i="3"/>
  <c r="K709" i="3" s="1"/>
  <c r="H693" i="3"/>
  <c r="K693" i="3" s="1"/>
  <c r="H677" i="3"/>
  <c r="H661" i="3"/>
  <c r="K661" i="3" s="1"/>
  <c r="H645" i="3"/>
  <c r="K645" i="3" s="1"/>
  <c r="H629" i="3"/>
  <c r="H613" i="3"/>
  <c r="H597" i="3"/>
  <c r="H581" i="3"/>
  <c r="K581" i="3" s="1"/>
  <c r="H565" i="3"/>
  <c r="K565" i="3" s="1"/>
  <c r="H549" i="3"/>
  <c r="H533" i="3"/>
  <c r="H517" i="3"/>
  <c r="K517" i="3" s="1"/>
  <c r="H501" i="3"/>
  <c r="K501" i="3" s="1"/>
  <c r="H485" i="3"/>
  <c r="H469" i="3"/>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K846" i="3"/>
  <c r="K754" i="3"/>
  <c r="K626" i="3"/>
  <c r="K498" i="3"/>
  <c r="K370" i="3"/>
  <c r="K11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W840" i="2"/>
  <c r="AA840" i="2"/>
  <c r="U840" i="2"/>
  <c r="Y840" i="2"/>
  <c r="R840" i="2"/>
  <c r="S836" i="2"/>
  <c r="Z836" i="2"/>
  <c r="Q836" i="2"/>
  <c r="W836" i="2"/>
  <c r="AA836" i="2"/>
  <c r="U836" i="2"/>
  <c r="Y836" i="2"/>
  <c r="R836" i="2"/>
  <c r="S832" i="2"/>
  <c r="Z832" i="2"/>
  <c r="Q832" i="2"/>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W816" i="2"/>
  <c r="AA816" i="2"/>
  <c r="U816" i="2"/>
  <c r="Y816" i="2"/>
  <c r="R816" i="2"/>
  <c r="S812" i="2"/>
  <c r="Z812" i="2"/>
  <c r="Q812" i="2"/>
  <c r="W812" i="2"/>
  <c r="AA812" i="2"/>
  <c r="U812" i="2"/>
  <c r="Y812" i="2"/>
  <c r="R812" i="2"/>
  <c r="Z808" i="2"/>
  <c r="S808" i="2"/>
  <c r="Q808" i="2"/>
  <c r="W808" i="2"/>
  <c r="AA808" i="2"/>
  <c r="U808" i="2"/>
  <c r="Y808" i="2"/>
  <c r="R808" i="2"/>
  <c r="S804" i="2"/>
  <c r="Z804" i="2"/>
  <c r="Q804" i="2"/>
  <c r="W804" i="2"/>
  <c r="AA804" i="2"/>
  <c r="U804" i="2"/>
  <c r="Y804" i="2"/>
  <c r="R804" i="2"/>
  <c r="S800" i="2"/>
  <c r="Z800" i="2"/>
  <c r="Q800" i="2"/>
  <c r="W800" i="2"/>
  <c r="AA800" i="2"/>
  <c r="U800" i="2"/>
  <c r="Y800" i="2"/>
  <c r="R800" i="2"/>
  <c r="S796" i="2"/>
  <c r="Z796" i="2"/>
  <c r="Q796" i="2"/>
  <c r="W796" i="2"/>
  <c r="AA796" i="2"/>
  <c r="U796" i="2"/>
  <c r="Y796" i="2"/>
  <c r="R796" i="2"/>
  <c r="S792" i="2"/>
  <c r="Z792" i="2"/>
  <c r="Q792" i="2"/>
  <c r="W792" i="2"/>
  <c r="AA792" i="2"/>
  <c r="U792" i="2"/>
  <c r="Y792" i="2"/>
  <c r="R792" i="2"/>
  <c r="S788" i="2"/>
  <c r="Z788" i="2"/>
  <c r="Q788" i="2"/>
  <c r="W788" i="2"/>
  <c r="AA788" i="2"/>
  <c r="U788" i="2"/>
  <c r="Y788" i="2"/>
  <c r="R788" i="2"/>
  <c r="S784" i="2"/>
  <c r="Z784" i="2"/>
  <c r="Q784" i="2"/>
  <c r="W784" i="2"/>
  <c r="AA784" i="2"/>
  <c r="U784" i="2"/>
  <c r="Y784" i="2"/>
  <c r="R784" i="2"/>
  <c r="S780" i="2"/>
  <c r="Z780" i="2"/>
  <c r="Q780" i="2"/>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W732" i="2"/>
  <c r="AA732" i="2"/>
  <c r="U732" i="2"/>
  <c r="Y732" i="2"/>
  <c r="R732" i="2"/>
  <c r="Z728" i="2"/>
  <c r="S728" i="2"/>
  <c r="Q728" i="2"/>
  <c r="W728" i="2"/>
  <c r="AA728" i="2"/>
  <c r="U728" i="2"/>
  <c r="Y728" i="2"/>
  <c r="R728" i="2"/>
  <c r="S724" i="2"/>
  <c r="Z724" i="2"/>
  <c r="Q724" i="2"/>
  <c r="W724" i="2"/>
  <c r="AA724" i="2"/>
  <c r="U724" i="2"/>
  <c r="Y724" i="2"/>
  <c r="R724" i="2"/>
  <c r="S720" i="2"/>
  <c r="Z720" i="2"/>
  <c r="Q720" i="2"/>
  <c r="W720" i="2"/>
  <c r="AA720" i="2"/>
  <c r="U720" i="2"/>
  <c r="Y720" i="2"/>
  <c r="R720" i="2"/>
  <c r="S716" i="2"/>
  <c r="Z716" i="2"/>
  <c r="Q716" i="2"/>
  <c r="W716" i="2"/>
  <c r="AA716" i="2"/>
  <c r="U716" i="2"/>
  <c r="Y716" i="2"/>
  <c r="R716" i="2"/>
  <c r="Z712" i="2"/>
  <c r="S712" i="2"/>
  <c r="Q712" i="2"/>
  <c r="W712" i="2"/>
  <c r="AA712" i="2"/>
  <c r="U712" i="2"/>
  <c r="Y712" i="2"/>
  <c r="R712" i="2"/>
  <c r="S708" i="2"/>
  <c r="Z708" i="2"/>
  <c r="Q708" i="2"/>
  <c r="W708" i="2"/>
  <c r="AA708" i="2"/>
  <c r="U708" i="2"/>
  <c r="Y708" i="2"/>
  <c r="R708" i="2"/>
  <c r="S704" i="2"/>
  <c r="Z704" i="2"/>
  <c r="Q704" i="2"/>
  <c r="W704" i="2"/>
  <c r="AA704" i="2"/>
  <c r="U704" i="2"/>
  <c r="Y704" i="2"/>
  <c r="R704" i="2"/>
  <c r="S700" i="2"/>
  <c r="Z700" i="2"/>
  <c r="Q700" i="2"/>
  <c r="W700" i="2"/>
  <c r="AA700" i="2"/>
  <c r="U700" i="2"/>
  <c r="Y700" i="2"/>
  <c r="R700" i="2"/>
  <c r="Z696" i="2"/>
  <c r="S696" i="2"/>
  <c r="Q696" i="2"/>
  <c r="W696" i="2"/>
  <c r="AA696" i="2"/>
  <c r="U696" i="2"/>
  <c r="Y696" i="2"/>
  <c r="R696" i="2"/>
  <c r="S692" i="2"/>
  <c r="Z692" i="2"/>
  <c r="Q692" i="2"/>
  <c r="W692" i="2"/>
  <c r="AA692" i="2"/>
  <c r="U692" i="2"/>
  <c r="Y692" i="2"/>
  <c r="R692" i="2"/>
  <c r="S688" i="2"/>
  <c r="Z688" i="2"/>
  <c r="Q688" i="2"/>
  <c r="W688" i="2"/>
  <c r="AA688" i="2"/>
  <c r="U688" i="2"/>
  <c r="Y688" i="2"/>
  <c r="R688" i="2"/>
  <c r="S684" i="2"/>
  <c r="Z684" i="2"/>
  <c r="Q684" i="2"/>
  <c r="W684" i="2"/>
  <c r="AA684" i="2"/>
  <c r="U684" i="2"/>
  <c r="Y684" i="2"/>
  <c r="R684" i="2"/>
  <c r="Z680" i="2"/>
  <c r="S680" i="2"/>
  <c r="Q680" i="2"/>
  <c r="W680" i="2"/>
  <c r="AA680" i="2"/>
  <c r="U680" i="2"/>
  <c r="Y680" i="2"/>
  <c r="R680" i="2"/>
  <c r="S676" i="2"/>
  <c r="Z676" i="2"/>
  <c r="W676" i="2"/>
  <c r="Q676" i="2"/>
  <c r="AA676" i="2"/>
  <c r="U676" i="2"/>
  <c r="Y676" i="2"/>
  <c r="R676" i="2"/>
  <c r="S672" i="2"/>
  <c r="Z672" i="2"/>
  <c r="Q672" i="2"/>
  <c r="W672" i="2"/>
  <c r="AA672" i="2"/>
  <c r="U672" i="2"/>
  <c r="Y672" i="2"/>
  <c r="R672" i="2"/>
  <c r="S668" i="2"/>
  <c r="Z668" i="2"/>
  <c r="Q668" i="2"/>
  <c r="W668" i="2"/>
  <c r="AA668" i="2"/>
  <c r="U668" i="2"/>
  <c r="Y668" i="2"/>
  <c r="R668" i="2"/>
  <c r="Z664" i="2"/>
  <c r="S664" i="2"/>
  <c r="Q664" i="2"/>
  <c r="W664" i="2"/>
  <c r="AA664" i="2"/>
  <c r="U664" i="2"/>
  <c r="Y664" i="2"/>
  <c r="R664" i="2"/>
  <c r="S660" i="2"/>
  <c r="Z660" i="2"/>
  <c r="Q660" i="2"/>
  <c r="W660" i="2"/>
  <c r="AA660" i="2"/>
  <c r="U660" i="2"/>
  <c r="Y660" i="2"/>
  <c r="R660" i="2"/>
  <c r="S656" i="2"/>
  <c r="Z656" i="2"/>
  <c r="Q656" i="2"/>
  <c r="W656" i="2"/>
  <c r="AA656" i="2"/>
  <c r="U656" i="2"/>
  <c r="Y656" i="2"/>
  <c r="R656" i="2"/>
  <c r="S652" i="2"/>
  <c r="Z652" i="2"/>
  <c r="Q652" i="2"/>
  <c r="W652" i="2"/>
  <c r="AA652" i="2"/>
  <c r="U652" i="2"/>
  <c r="Y652" i="2"/>
  <c r="R652" i="2"/>
  <c r="Z648" i="2"/>
  <c r="S648" i="2"/>
  <c r="Q648" i="2"/>
  <c r="W648" i="2"/>
  <c r="AA648" i="2"/>
  <c r="U648" i="2"/>
  <c r="Y648" i="2"/>
  <c r="R648" i="2"/>
  <c r="S644" i="2"/>
  <c r="Z644" i="2"/>
  <c r="Q644" i="2"/>
  <c r="W644" i="2"/>
  <c r="AA644" i="2"/>
  <c r="U644" i="2"/>
  <c r="Y644" i="2"/>
  <c r="R644" i="2"/>
  <c r="S640" i="2"/>
  <c r="Z640" i="2"/>
  <c r="Q640" i="2"/>
  <c r="W640" i="2"/>
  <c r="AA640" i="2"/>
  <c r="U640" i="2"/>
  <c r="Y640" i="2"/>
  <c r="R640" i="2"/>
  <c r="S636" i="2"/>
  <c r="Z636" i="2"/>
  <c r="Q636" i="2"/>
  <c r="AA636" i="2"/>
  <c r="W636" i="2"/>
  <c r="U636" i="2"/>
  <c r="Y636" i="2"/>
  <c r="R636" i="2"/>
  <c r="Z632" i="2"/>
  <c r="S632" i="2"/>
  <c r="Q632" i="2"/>
  <c r="AA632" i="2"/>
  <c r="W632" i="2"/>
  <c r="U632" i="2"/>
  <c r="Y632" i="2"/>
  <c r="R632" i="2"/>
  <c r="S628" i="2"/>
  <c r="Z628" i="2"/>
  <c r="Q628" i="2"/>
  <c r="AA628" i="2"/>
  <c r="W628" i="2"/>
  <c r="U628" i="2"/>
  <c r="Y628" i="2"/>
  <c r="R628" i="2"/>
  <c r="S624" i="2"/>
  <c r="Z624" i="2"/>
  <c r="AA624" i="2"/>
  <c r="Q624" i="2"/>
  <c r="W624" i="2"/>
  <c r="U624" i="2"/>
  <c r="Y624" i="2"/>
  <c r="R624" i="2"/>
  <c r="S620" i="2"/>
  <c r="Z620" i="2"/>
  <c r="Q620" i="2"/>
  <c r="AA620" i="2"/>
  <c r="W620" i="2"/>
  <c r="U620" i="2"/>
  <c r="Y620" i="2"/>
  <c r="R620" i="2"/>
  <c r="Z616" i="2"/>
  <c r="S616" i="2"/>
  <c r="Q616" i="2"/>
  <c r="AA616" i="2"/>
  <c r="W616" i="2"/>
  <c r="U616" i="2"/>
  <c r="Y616" i="2"/>
  <c r="R616" i="2"/>
  <c r="S612" i="2"/>
  <c r="Z612" i="2"/>
  <c r="AA612" i="2"/>
  <c r="W612" i="2"/>
  <c r="Q612" i="2"/>
  <c r="U612" i="2"/>
  <c r="Y612" i="2"/>
  <c r="R612" i="2"/>
  <c r="S608" i="2"/>
  <c r="Z608" i="2"/>
  <c r="Q608" i="2"/>
  <c r="AA608" i="2"/>
  <c r="W608" i="2"/>
  <c r="U608" i="2"/>
  <c r="Y608" i="2"/>
  <c r="R608" i="2"/>
  <c r="S604" i="2"/>
  <c r="Z604" i="2"/>
  <c r="Q604" i="2"/>
  <c r="AA604" i="2"/>
  <c r="W604" i="2"/>
  <c r="U604" i="2"/>
  <c r="Y604" i="2"/>
  <c r="R604" i="2"/>
  <c r="Z600" i="2"/>
  <c r="S600" i="2"/>
  <c r="Q600" i="2"/>
  <c r="AA600" i="2"/>
  <c r="W600" i="2"/>
  <c r="U600" i="2"/>
  <c r="Y600" i="2"/>
  <c r="R600" i="2"/>
  <c r="S596" i="2"/>
  <c r="Z596" i="2"/>
  <c r="Q596" i="2"/>
  <c r="AA596" i="2"/>
  <c r="W596" i="2"/>
  <c r="U596" i="2"/>
  <c r="Y596" i="2"/>
  <c r="R596" i="2"/>
  <c r="S592" i="2"/>
  <c r="Z592" i="2"/>
  <c r="Q592" i="2"/>
  <c r="AA592" i="2"/>
  <c r="W592" i="2"/>
  <c r="U592" i="2"/>
  <c r="Y592" i="2"/>
  <c r="R592" i="2"/>
  <c r="S588" i="2"/>
  <c r="Z588" i="2"/>
  <c r="Q588" i="2"/>
  <c r="AA588" i="2"/>
  <c r="W588" i="2"/>
  <c r="U588" i="2"/>
  <c r="Y588" i="2"/>
  <c r="R588" i="2"/>
  <c r="Z584" i="2"/>
  <c r="S584" i="2"/>
  <c r="Q584" i="2"/>
  <c r="AA584" i="2"/>
  <c r="W584" i="2"/>
  <c r="U584" i="2"/>
  <c r="Y584" i="2"/>
  <c r="R584" i="2"/>
  <c r="S580" i="2"/>
  <c r="Z580" i="2"/>
  <c r="AA580" i="2"/>
  <c r="Q580" i="2"/>
  <c r="W580" i="2"/>
  <c r="U580" i="2"/>
  <c r="Y580" i="2"/>
  <c r="R580" i="2"/>
  <c r="S576" i="2"/>
  <c r="Z576" i="2"/>
  <c r="Q576" i="2"/>
  <c r="AA576" i="2"/>
  <c r="W576" i="2"/>
  <c r="U576" i="2"/>
  <c r="Y576" i="2"/>
  <c r="R576" i="2"/>
  <c r="S572" i="2"/>
  <c r="Z572" i="2"/>
  <c r="Q572" i="2"/>
  <c r="AA572" i="2"/>
  <c r="W572" i="2"/>
  <c r="U572" i="2"/>
  <c r="Y572" i="2"/>
  <c r="R572" i="2"/>
  <c r="S568" i="2"/>
  <c r="Z568" i="2"/>
  <c r="Q568" i="2"/>
  <c r="AA568" i="2"/>
  <c r="W568" i="2"/>
  <c r="U568" i="2"/>
  <c r="Y568" i="2"/>
  <c r="R568" i="2"/>
  <c r="S564" i="2"/>
  <c r="Z564" i="2"/>
  <c r="Q564" i="2"/>
  <c r="AA564" i="2"/>
  <c r="W564" i="2"/>
  <c r="U564" i="2"/>
  <c r="Y564" i="2"/>
  <c r="R564" i="2"/>
  <c r="S560" i="2"/>
  <c r="Z560" i="2"/>
  <c r="AA560" i="2"/>
  <c r="Q560" i="2"/>
  <c r="W560" i="2"/>
  <c r="U560" i="2"/>
  <c r="Y560" i="2"/>
  <c r="R560" i="2"/>
  <c r="S556" i="2"/>
  <c r="Z556" i="2"/>
  <c r="Q556" i="2"/>
  <c r="AA556" i="2"/>
  <c r="W556" i="2"/>
  <c r="U556" i="2"/>
  <c r="Y556" i="2"/>
  <c r="R556" i="2"/>
  <c r="Z552" i="2"/>
  <c r="S552" i="2"/>
  <c r="Q552" i="2"/>
  <c r="AA552" i="2"/>
  <c r="W552" i="2"/>
  <c r="U552" i="2"/>
  <c r="Y552" i="2"/>
  <c r="R552" i="2"/>
  <c r="S548" i="2"/>
  <c r="Z548" i="2"/>
  <c r="AA548" i="2"/>
  <c r="W548" i="2"/>
  <c r="Q548" i="2"/>
  <c r="U548" i="2"/>
  <c r="Y548" i="2"/>
  <c r="R548" i="2"/>
  <c r="S544" i="2"/>
  <c r="Z544" i="2"/>
  <c r="Q544" i="2"/>
  <c r="AA544" i="2"/>
  <c r="W544" i="2"/>
  <c r="U544" i="2"/>
  <c r="Y544" i="2"/>
  <c r="R544" i="2"/>
  <c r="S540" i="2"/>
  <c r="Z540" i="2"/>
  <c r="Q540" i="2"/>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Z843" i="2"/>
  <c r="W843" i="2"/>
  <c r="AA843" i="2"/>
  <c r="U843" i="2"/>
  <c r="Y843" i="2"/>
  <c r="S839" i="2"/>
  <c r="Z839" i="2"/>
  <c r="Q839" i="2"/>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Q849" i="2" s="1"/>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X849" i="2" s="1"/>
  <c r="V2" i="2"/>
  <c r="U2" i="2"/>
  <c r="W2" i="2"/>
  <c r="T2" i="2"/>
  <c r="Y2" i="2"/>
  <c r="Z2" i="2"/>
  <c r="R2" i="2"/>
  <c r="AB2" i="2"/>
  <c r="AB849" i="2" s="1"/>
  <c r="AA2" i="2"/>
  <c r="T849" i="2" l="1"/>
  <c r="AM850" i="5"/>
  <c r="AC850" i="5"/>
  <c r="AI850" i="5"/>
  <c r="AV850" i="5"/>
  <c r="AX850" i="5"/>
  <c r="K578" i="3"/>
  <c r="K594" i="3"/>
  <c r="K610" i="3"/>
  <c r="K642" i="3"/>
  <c r="K658" i="3"/>
  <c r="K674" i="3"/>
  <c r="K690" i="3"/>
  <c r="K706" i="3"/>
  <c r="K722" i="3"/>
  <c r="K738" i="3"/>
  <c r="K766" i="3"/>
  <c r="K782" i="3"/>
  <c r="K798" i="3"/>
  <c r="K814" i="3"/>
  <c r="K830" i="3"/>
  <c r="I849" i="3"/>
  <c r="K850" i="7"/>
  <c r="AU850" i="5"/>
  <c r="BC850" i="5"/>
  <c r="K264" i="3"/>
  <c r="K280" i="3"/>
  <c r="K296" i="3"/>
  <c r="K312" i="3"/>
  <c r="K328" i="3"/>
  <c r="K344" i="3"/>
  <c r="K360" i="3"/>
  <c r="K376" i="3"/>
  <c r="K392" i="3"/>
  <c r="K408" i="3"/>
  <c r="K424" i="3"/>
  <c r="K440" i="3"/>
  <c r="K456" i="3"/>
  <c r="K472" i="3"/>
  <c r="K488" i="3"/>
  <c r="K504" i="3"/>
  <c r="K520" i="3"/>
  <c r="K536" i="3"/>
  <c r="K552" i="3"/>
  <c r="K568" i="3"/>
  <c r="K584" i="3"/>
  <c r="K600" i="3"/>
  <c r="K616" i="3"/>
  <c r="K632" i="3"/>
  <c r="K648" i="3"/>
  <c r="K664" i="3"/>
  <c r="K680" i="3"/>
  <c r="K696" i="3"/>
  <c r="K712" i="3"/>
  <c r="AS850" i="5"/>
  <c r="AG850" i="5"/>
  <c r="R849" i="2"/>
  <c r="W849" i="2"/>
  <c r="AC43" i="2"/>
  <c r="AC59" i="2"/>
  <c r="AC75" i="2"/>
  <c r="AC107" i="2"/>
  <c r="AC123" i="2"/>
  <c r="AC139" i="2"/>
  <c r="AC171" i="2"/>
  <c r="AC187" i="2"/>
  <c r="AC395" i="2"/>
  <c r="AC459" i="2"/>
  <c r="AC491" i="2"/>
  <c r="AC519" i="2"/>
  <c r="AC619" i="2"/>
  <c r="AC635" i="2"/>
  <c r="AC651" i="2"/>
  <c r="AC699" i="2"/>
  <c r="AC715" i="2"/>
  <c r="AC743" i="2"/>
  <c r="AC759" i="2"/>
  <c r="AC775" i="2"/>
  <c r="AC791" i="2"/>
  <c r="AC839" i="2"/>
  <c r="AC843" i="2"/>
  <c r="AC28" i="2"/>
  <c r="AC44" i="2"/>
  <c r="AC60" i="2"/>
  <c r="AC76" i="2"/>
  <c r="AC92" i="2"/>
  <c r="AC108" i="2"/>
  <c r="AC124" i="2"/>
  <c r="AC140" i="2"/>
  <c r="AC156" i="2"/>
  <c r="AC172" i="2"/>
  <c r="AC188" i="2"/>
  <c r="AC204" i="2"/>
  <c r="AC220" i="2"/>
  <c r="AC236" i="2"/>
  <c r="AC252" i="2"/>
  <c r="AC284" i="2"/>
  <c r="AC300" i="2"/>
  <c r="AC316" i="2"/>
  <c r="AC348" i="2"/>
  <c r="AC380" i="2"/>
  <c r="AC396" i="2"/>
  <c r="AC412" i="2"/>
  <c r="AC432" i="2"/>
  <c r="AC444" i="2"/>
  <c r="AC476" i="2"/>
  <c r="AC496" i="2"/>
  <c r="AC508" i="2"/>
  <c r="AC524" i="2"/>
  <c r="AC540" i="2"/>
  <c r="AC544" i="2"/>
  <c r="AC556" i="2"/>
  <c r="AC568" i="2"/>
  <c r="AC572" i="2"/>
  <c r="AC576" i="2"/>
  <c r="AC584" i="2"/>
  <c r="AC592" i="2"/>
  <c r="AC600" i="2"/>
  <c r="AC604" i="2"/>
  <c r="AC608" i="2"/>
  <c r="AC616" i="2"/>
  <c r="AC620" i="2"/>
  <c r="AC632" i="2"/>
  <c r="AC640" i="2"/>
  <c r="AC648" i="2"/>
  <c r="AC656" i="2"/>
  <c r="AC664" i="2"/>
  <c r="AC668" i="2"/>
  <c r="AC672" i="2"/>
  <c r="AC680" i="2"/>
  <c r="AC684" i="2"/>
  <c r="AC688" i="2"/>
  <c r="AC696" i="2"/>
  <c r="AC700" i="2"/>
  <c r="AC704" i="2"/>
  <c r="AC712" i="2"/>
  <c r="AC716" i="2"/>
  <c r="AC720" i="2"/>
  <c r="AC728" i="2"/>
  <c r="AC732" i="2"/>
  <c r="AC748" i="2"/>
  <c r="AC764" i="2"/>
  <c r="AC780" i="2"/>
  <c r="AC784" i="2"/>
  <c r="AC792" i="2"/>
  <c r="AC796" i="2"/>
  <c r="AC800" i="2"/>
  <c r="AC812" i="2"/>
  <c r="AC816" i="2"/>
  <c r="AC832" i="2"/>
  <c r="AC840" i="2"/>
  <c r="AC17" i="2"/>
  <c r="AC33" i="2"/>
  <c r="AC81" i="2"/>
  <c r="AC97" i="2"/>
  <c r="AC113" i="2"/>
  <c r="AC145" i="2"/>
  <c r="AC161" i="2"/>
  <c r="AC177" i="2"/>
  <c r="AC209" i="2"/>
  <c r="AC241" i="2"/>
  <c r="AC305" i="2"/>
  <c r="AC337" i="2"/>
  <c r="K469" i="3"/>
  <c r="K533" i="3"/>
  <c r="K597" i="3"/>
  <c r="K725" i="3"/>
  <c r="K789" i="3"/>
  <c r="K10" i="3"/>
  <c r="K26" i="3"/>
  <c r="K42" i="3"/>
  <c r="K58" i="3"/>
  <c r="K74" i="3"/>
  <c r="K90" i="3"/>
  <c r="K94" i="3"/>
  <c r="K106" i="3"/>
  <c r="K110" i="3"/>
  <c r="K122" i="3"/>
  <c r="K126" i="3"/>
  <c r="K138" i="3"/>
  <c r="K142" i="3"/>
  <c r="K154" i="3"/>
  <c r="K158" i="3"/>
  <c r="K170" i="3"/>
  <c r="K174" i="3"/>
  <c r="K186" i="3"/>
  <c r="K190" i="3"/>
  <c r="K202" i="3"/>
  <c r="K206" i="3"/>
  <c r="K218" i="3"/>
  <c r="K222" i="3"/>
  <c r="K234" i="3"/>
  <c r="K238" i="3"/>
  <c r="K250" i="3"/>
  <c r="K254" i="3"/>
  <c r="K266" i="3"/>
  <c r="K270" i="3"/>
  <c r="K282" i="3"/>
  <c r="K286" i="3"/>
  <c r="K298" i="3"/>
  <c r="K302" i="3"/>
  <c r="K314" i="3"/>
  <c r="K318" i="3"/>
  <c r="K330" i="3"/>
  <c r="K334" i="3"/>
  <c r="K346" i="3"/>
  <c r="K350" i="3"/>
  <c r="K362" i="3"/>
  <c r="K366" i="3"/>
  <c r="K378" i="3"/>
  <c r="K382" i="3"/>
  <c r="K394" i="3"/>
  <c r="K398" i="3"/>
  <c r="K410" i="3"/>
  <c r="K414" i="3"/>
  <c r="K426" i="3"/>
  <c r="K430" i="3"/>
  <c r="K442" i="3"/>
  <c r="K446" i="3"/>
  <c r="K458" i="3"/>
  <c r="K462" i="3"/>
  <c r="K474" i="3"/>
  <c r="K478" i="3"/>
  <c r="K490" i="3"/>
  <c r="K494" i="3"/>
  <c r="K506" i="3"/>
  <c r="K510" i="3"/>
  <c r="K465" i="3"/>
  <c r="K657" i="3"/>
  <c r="K377" i="3"/>
  <c r="K569" i="3"/>
  <c r="K665" i="3"/>
  <c r="K793" i="3"/>
  <c r="K305" i="3"/>
  <c r="K817" i="3"/>
  <c r="K397" i="3"/>
  <c r="K728" i="3"/>
  <c r="K744" i="3"/>
  <c r="K760" i="3"/>
  <c r="K776" i="3"/>
  <c r="K792" i="3"/>
  <c r="K808" i="3"/>
  <c r="K824" i="3"/>
  <c r="K840" i="3"/>
  <c r="K61" i="3"/>
  <c r="K93" i="3"/>
  <c r="K137" i="3"/>
  <c r="K169" i="3"/>
  <c r="K213" i="3"/>
  <c r="K249" i="3"/>
  <c r="BE850" i="5"/>
  <c r="AQ850" i="5"/>
  <c r="AK850" i="5"/>
  <c r="AT850" i="5"/>
  <c r="Z849" i="2"/>
  <c r="AH850" i="5"/>
  <c r="AN850" i="5"/>
  <c r="BA850" i="5"/>
  <c r="BB850" i="5"/>
  <c r="BD850" i="5"/>
  <c r="AP850" i="5"/>
  <c r="U849" i="2"/>
  <c r="AA849" i="2"/>
  <c r="Y849" i="2"/>
  <c r="V849" i="2"/>
  <c r="S849" i="2"/>
  <c r="AF850" i="5"/>
  <c r="AJ850" i="5"/>
  <c r="AZ850" i="5"/>
  <c r="AW850" i="5"/>
  <c r="AR850" i="5"/>
  <c r="AO850" i="5"/>
  <c r="AY850" i="5"/>
  <c r="AL850" i="5"/>
  <c r="K522" i="3"/>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BG850" i="5" l="1"/>
  <c r="N850" i="2"/>
  <c r="K849" i="3"/>
  <c r="I850" i="3" s="1"/>
  <c r="AC849" i="2"/>
  <c r="Q850" i="2" l="1"/>
  <c r="AB850" i="2"/>
  <c r="T850" i="2"/>
  <c r="X850" i="2"/>
  <c r="U850" i="2"/>
  <c r="AA850" i="2"/>
  <c r="W850" i="2"/>
  <c r="Y850" i="2"/>
  <c r="S850" i="2"/>
  <c r="V850" i="2"/>
  <c r="Z850" i="2"/>
  <c r="R850" i="2"/>
  <c r="J850" i="3"/>
  <c r="H850" i="3"/>
  <c r="K850" i="3" l="1"/>
  <c r="AC850" i="2"/>
</calcChain>
</file>

<file path=xl/sharedStrings.xml><?xml version="1.0" encoding="utf-8"?>
<sst xmlns="http://schemas.openxmlformats.org/spreadsheetml/2006/main" count="55201" uniqueCount="12961">
  <si>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</si>
  <si>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</si>
  <si>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</si>
  <si>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</si>
  <si>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</si>
  <si>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</si>
  <si>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</si>
  <si>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</si>
  <si>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</si>
  <si>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</si>
  <si>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</si>
  <si>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</si>
  <si>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</si>
  <si>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</si>
  <si>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</si>
  <si>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</si>
  <si>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</si>
  <si>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</si>
  <si>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</si>
  <si>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</si>
  <si>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</si>
  <si>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</si>
  <si>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</si>
  <si>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</si>
  <si>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</si>
  <si>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</si>
  <si>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</si>
  <si>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</si>
  <si>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</si>
  <si>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</si>
  <si>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</si>
  <si>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</si>
  <si>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</si>
  <si>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</si>
  <si>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</si>
  <si>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</si>
  <si>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</si>
  <si>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</si>
  <si>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</si>
  <si>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</si>
  <si>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</si>
  <si>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</si>
  <si>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</si>
  <si>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</si>
  <si>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</si>
  <si>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</si>
  <si>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</si>
  <si>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</si>
  <si>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</si>
  <si>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</si>
  <si>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</si>
  <si>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</si>
  <si>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</si>
  <si>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</si>
  <si>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</si>
  <si>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</si>
  <si>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</si>
  <si>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</si>
  <si>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</si>
  <si>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</si>
  <si>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</si>
  <si>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</si>
  <si>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</si>
  <si>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</si>
  <si>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</si>
  <si>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</si>
  <si>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</si>
  <si>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</si>
  <si>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</si>
  <si>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</si>
  <si>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</si>
  <si>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</si>
  <si>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</si>
  <si>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</si>
  <si>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</si>
  <si>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</si>
  <si>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</si>
  <si>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</si>
  <si>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</si>
  <si>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</si>
  <si>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</si>
  <si>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</si>
  <si>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</si>
  <si>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</si>
  <si>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</si>
  <si>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</si>
  <si>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</si>
  <si>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</si>
  <si>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</si>
  <si>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</si>
  <si>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</si>
  <si>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</si>
  <si>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</si>
  <si>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</si>
  <si>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</si>
  <si>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</si>
  <si>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</si>
  <si>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</si>
  <si>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</si>
  <si>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</si>
  <si>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</si>
  <si>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</si>
  <si>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</si>
  <si>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</si>
  <si>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</si>
  <si>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</si>
  <si>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</si>
  <si>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</si>
  <si>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</si>
  <si>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</si>
  <si>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</si>
  <si>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</si>
  <si>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</si>
  <si>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</si>
  <si>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</si>
  <si>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</si>
  <si>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</si>
  <si>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</si>
  <si>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</si>
  <si>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</si>
  <si>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</si>
  <si>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</si>
  <si>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</si>
  <si>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</si>
  <si>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</si>
  <si>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</si>
  <si>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</si>
  <si>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</si>
  <si>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</si>
  <si>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</si>
  <si>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</si>
  <si>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</si>
  <si>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</si>
  <si>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</si>
  <si>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</si>
  <si>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</si>
  <si>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</si>
  <si>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</si>
  <si>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</si>
  <si>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</si>
  <si>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</si>
  <si>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</si>
  <si>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</si>
  <si>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</si>
  <si>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</si>
  <si>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</si>
  <si>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</si>
  <si>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</si>
  <si>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</si>
  <si>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</si>
  <si>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</si>
  <si>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</si>
  <si>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</si>
  <si>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</si>
  <si>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</si>
  <si>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</si>
  <si>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</si>
  <si>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</si>
  <si>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</si>
  <si>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</si>
  <si>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</si>
  <si>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</si>
  <si>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</si>
  <si>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</si>
  <si>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</si>
  <si>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</si>
  <si>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</si>
  <si>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</si>
  <si>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</si>
  <si>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</si>
  <si>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</si>
  <si>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</si>
  <si>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</si>
  <si>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</si>
  <si>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</si>
  <si>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</si>
  <si>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</si>
  <si>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</si>
  <si>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</si>
  <si>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</si>
  <si>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</si>
  <si>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</si>
  <si>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</si>
  <si>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</si>
  <si>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</si>
  <si>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</si>
  <si>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</si>
  <si>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</si>
  <si>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</si>
  <si>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</si>
  <si>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</si>
  <si>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</si>
  <si>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</si>
  <si>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</si>
  <si>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</si>
  <si>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</si>
  <si>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</si>
  <si>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</si>
  <si>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</si>
  <si>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</si>
  <si>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</si>
  <si>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</si>
  <si>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</si>
  <si>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</si>
  <si>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</si>
  <si>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</si>
  <si>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</si>
  <si>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</si>
  <si>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</si>
  <si>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</si>
  <si>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</si>
  <si>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</si>
  <si>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</si>
  <si>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</si>
  <si>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</si>
  <si>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</si>
  <si>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</si>
  <si>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</si>
  <si>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</si>
  <si>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</si>
  <si>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</si>
  <si>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</si>
  <si>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</si>
  <si>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</si>
  <si>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</si>
  <si>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</si>
  <si>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</si>
  <si>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</si>
  <si>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</si>
  <si>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</si>
  <si>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</si>
  <si>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</si>
  <si>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</si>
  <si>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</si>
  <si>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</si>
  <si>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</si>
  <si>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</si>
  <si>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</si>
  <si>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</si>
  <si>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</si>
  <si>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</si>
  <si>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</si>
  <si>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</si>
  <si>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</si>
  <si>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</si>
  <si>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</si>
  <si>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</si>
  <si>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</si>
  <si>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</si>
  <si>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</si>
  <si>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</si>
  <si>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</si>
  <si>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</si>
  <si>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</si>
  <si>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</si>
  <si>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</si>
  <si>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</si>
  <si>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</si>
  <si>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</si>
  <si>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</si>
  <si>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</si>
  <si>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</si>
  <si>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</si>
  <si>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</si>
  <si>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</si>
  <si>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</si>
  <si>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</si>
  <si>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</si>
  <si>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</si>
  <si>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</si>
  <si>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</si>
  <si>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</si>
  <si>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</si>
  <si>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</si>
  <si>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</si>
  <si>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</si>
  <si>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</si>
  <si>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</si>
  <si>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</si>
  <si>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</si>
  <si>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</si>
  <si>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</si>
  <si>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</si>
  <si>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</si>
  <si>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</si>
  <si>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</si>
  <si>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</si>
  <si>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</si>
  <si>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</si>
  <si>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</si>
  <si>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</si>
  <si>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</si>
  <si>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</si>
  <si>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</si>
  <si>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</si>
  <si>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</si>
  <si>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</si>
  <si>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</si>
  <si>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</si>
  <si>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</si>
  <si>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</si>
  <si>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</si>
  <si>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</si>
  <si>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</si>
  <si>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</si>
  <si>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</si>
  <si>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</si>
  <si>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</si>
  <si>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</si>
  <si>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</si>
  <si>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</si>
  <si>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</si>
  <si>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</si>
  <si>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</si>
  <si>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</si>
  <si>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</si>
  <si>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</si>
  <si>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</si>
  <si>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</si>
  <si>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</si>
  <si>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</si>
  <si>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</si>
  <si>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</si>
  <si>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</si>
  <si>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</si>
  <si>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</si>
  <si>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</si>
  <si>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</si>
  <si>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</si>
  <si>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</si>
  <si>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</si>
  <si>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</si>
  <si>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</si>
  <si>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</si>
  <si>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</si>
  <si>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</si>
  <si>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</si>
  <si>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</si>
  <si>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</si>
  <si>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</si>
  <si>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</si>
  <si>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</si>
  <si>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</si>
  <si>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</si>
  <si>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</si>
  <si>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</si>
  <si>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</si>
  <si>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</si>
  <si>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</si>
  <si>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</si>
  <si>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</si>
  <si>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</si>
  <si>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</si>
  <si>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</si>
  <si>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</si>
  <si>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</si>
  <si>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</si>
  <si>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</si>
  <si>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</si>
  <si>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</si>
  <si>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</si>
  <si>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</si>
  <si>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</si>
  <si>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</si>
  <si>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</si>
  <si>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</si>
  <si>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</si>
  <si>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</si>
  <si>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</si>
  <si>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</si>
  <si>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</si>
  <si>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</si>
  <si>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</si>
  <si>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</si>
  <si>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</si>
  <si>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</si>
  <si>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</si>
  <si>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</si>
  <si>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</si>
  <si>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</si>
  <si>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</si>
  <si>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</si>
  <si>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</si>
  <si>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</si>
  <si>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</si>
  <si>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</si>
  <si>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</si>
  <si>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</si>
  <si>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</si>
  <si>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</si>
  <si>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</si>
  <si>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</si>
  <si>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</si>
  <si>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</si>
  <si>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</si>
  <si>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</si>
  <si>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</si>
  <si>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</si>
  <si>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</si>
  <si>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</si>
  <si>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</si>
  <si>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</si>
  <si>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</si>
  <si>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</si>
  <si>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</si>
  <si>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</si>
  <si>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</si>
  <si>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</si>
  <si>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</si>
  <si>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</si>
  <si>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</si>
  <si>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</si>
  <si>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</si>
  <si>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</si>
  <si>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</si>
  <si>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</si>
  <si>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</si>
  <si>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</si>
  <si>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</si>
  <si>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</si>
  <si>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</si>
  <si>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</si>
  <si>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</si>
  <si>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</si>
  <si>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</si>
  <si>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</si>
  <si>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</si>
  <si>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</si>
  <si>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</si>
  <si>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</si>
  <si>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</si>
  <si>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</si>
  <si>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</si>
  <si>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</si>
  <si>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</si>
  <si>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</si>
  <si>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</si>
  <si>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</si>
  <si>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</si>
  <si>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</si>
  <si>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</si>
  <si>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</si>
  <si>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</si>
  <si>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</si>
  <si>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</si>
  <si>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</si>
  <si>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</si>
  <si>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</si>
  <si>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</si>
  <si>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</si>
  <si>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</si>
  <si>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</si>
  <si>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</si>
  <si>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</si>
  <si>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</si>
  <si>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</si>
  <si>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</si>
  <si>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</si>
  <si>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</si>
  <si>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</si>
  <si>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</si>
  <si>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</si>
  <si>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</si>
  <si>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</si>
  <si>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</si>
  <si>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</si>
  <si>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</si>
  <si>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</si>
  <si>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</si>
  <si>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</si>
  <si>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</si>
  <si>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</si>
  <si>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</si>
  <si>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</si>
  <si>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</si>
  <si>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</si>
  <si>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</si>
  <si>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</si>
  <si>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</si>
  <si>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</si>
  <si>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</si>
  <si>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</si>
  <si>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</si>
  <si>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</si>
  <si>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</si>
  <si>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</si>
  <si>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</si>
  <si>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</si>
  <si>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</si>
  <si>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</si>
  <si>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</si>
  <si>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</si>
  <si>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</si>
  <si>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</si>
  <si>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</si>
  <si>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</si>
  <si>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</si>
  <si>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</si>
  <si>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</si>
  <si>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</si>
  <si>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</si>
  <si>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</si>
  <si>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</si>
  <si>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</si>
  <si>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</si>
  <si>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</si>
  <si>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</si>
  <si>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</si>
  <si>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</si>
  <si>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</si>
  <si>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</si>
  <si>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</si>
  <si>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</si>
  <si>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</si>
  <si>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</si>
  <si>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</si>
  <si>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</si>
  <si>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</si>
  <si>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</si>
  <si>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</si>
  <si>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</si>
  <si>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</si>
  <si>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</si>
  <si>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</si>
  <si>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</si>
  <si>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</si>
  <si>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</si>
  <si>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</si>
  <si>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</si>
  <si>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</si>
  <si>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</si>
  <si>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</si>
  <si>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</si>
  <si>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</si>
  <si>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</si>
  <si>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</si>
  <si>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</si>
  <si>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</si>
  <si>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</si>
  <si>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</si>
  <si>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</si>
  <si>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</si>
  <si>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</si>
  <si>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</si>
  <si>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</si>
  <si>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</si>
  <si>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</si>
  <si>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</si>
  <si>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</si>
  <si>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</si>
  <si>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</si>
  <si>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</si>
  <si>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</si>
  <si>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</si>
  <si>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</si>
  <si>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</si>
  <si>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</si>
  <si>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</si>
  <si>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</si>
  <si>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</si>
  <si>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</si>
  <si>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</si>
  <si>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</si>
  <si>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</si>
  <si>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</si>
  <si>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</si>
  <si>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</si>
  <si>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</si>
  <si>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</si>
  <si>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</si>
  <si>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</si>
  <si>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</si>
  <si>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</si>
  <si>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</si>
  <si>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</si>
  <si>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</si>
  <si>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</si>
  <si>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</si>
  <si>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</si>
  <si>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</si>
  <si>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</si>
  <si>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</si>
  <si>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</si>
  <si>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</si>
  <si>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</si>
  <si>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</si>
  <si>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</si>
  <si>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</si>
  <si>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</si>
  <si>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</si>
  <si>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</si>
  <si>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</si>
  <si>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</si>
  <si>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</si>
  <si>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</si>
  <si>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</si>
  <si>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</si>
  <si>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</si>
  <si>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</si>
  <si>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</si>
  <si>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</si>
  <si>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</si>
  <si>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</si>
  <si>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</si>
  <si>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</si>
  <si>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</si>
  <si>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</si>
  <si>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</si>
  <si>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</si>
  <si>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</si>
  <si>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</si>
  <si>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</si>
  <si>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</si>
  <si>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</si>
  <si>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</si>
  <si>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</si>
  <si>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</si>
  <si>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</si>
  <si>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</si>
  <si>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</si>
  <si>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</si>
  <si>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</si>
  <si>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</si>
  <si>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</si>
  <si>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</si>
  <si>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</si>
  <si>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</si>
  <si>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</si>
  <si>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</si>
  <si>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</si>
  <si>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</si>
  <si>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</si>
  <si>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</si>
  <si>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</si>
  <si>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</si>
  <si>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</si>
  <si>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</si>
  <si>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</si>
  <si>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</si>
  <si>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</si>
  <si>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</si>
  <si>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</si>
  <si>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</si>
  <si>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</si>
  <si>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</si>
  <si>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</si>
  <si>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</si>
  <si>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</si>
  <si>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</si>
  <si>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</si>
  <si>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</si>
  <si>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</si>
  <si>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</si>
  <si>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</si>
  <si>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</si>
  <si>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</si>
  <si>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</si>
  <si>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</si>
  <si>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</si>
  <si>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</si>
  <si>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</si>
  <si>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</si>
  <si>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</si>
  <si>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</si>
  <si>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</si>
  <si>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</si>
  <si>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</si>
  <si>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</si>
  <si>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</si>
  <si>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</si>
  <si>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</si>
  <si>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</si>
  <si>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</si>
  <si>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</si>
  <si>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</si>
  <si>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</si>
  <si>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</si>
  <si>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</si>
  <si>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</si>
  <si>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</si>
  <si>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</si>
  <si>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</si>
  <si>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</si>
  <si>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</si>
  <si>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</si>
  <si>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</si>
  <si>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</si>
  <si>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</si>
  <si>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</si>
  <si>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</si>
  <si>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</si>
  <si>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</si>
  <si>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</si>
  <si>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</si>
  <si>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</si>
  <si>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</si>
  <si>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</si>
  <si>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</si>
  <si>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</si>
  <si>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</si>
  <si>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</si>
  <si>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</si>
  <si>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</si>
  <si>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</si>
  <si>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</si>
  <si>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</si>
  <si>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</si>
  <si>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</si>
  <si>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</si>
  <si>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</si>
  <si>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</si>
  <si>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</si>
  <si>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</si>
  <si>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</si>
  <si>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</si>
  <si>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</si>
  <si>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</si>
  <si>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</si>
  <si>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</si>
  <si>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</si>
  <si>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</si>
  <si>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</si>
  <si>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</si>
  <si>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</si>
  <si>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</si>
  <si>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</si>
  <si>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</si>
  <si>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</si>
  <si>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</si>
  <si>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</si>
  <si>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</si>
  <si>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</si>
  <si>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</si>
  <si>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</si>
  <si>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</si>
  <si>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</si>
  <si>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</si>
  <si>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</si>
  <si>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</si>
  <si>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</si>
  <si>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</si>
  <si>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</si>
  <si>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</si>
  <si>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</si>
  <si>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</si>
  <si>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</si>
  <si>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</si>
  <si>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</si>
  <si>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</si>
  <si>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</si>
  <si>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</si>
  <si>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</si>
  <si>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</si>
  <si>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</si>
  <si>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</si>
  <si>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</si>
  <si>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</si>
  <si>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</si>
  <si>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</si>
  <si>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</si>
  <si>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</si>
  <si>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</si>
  <si>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</si>
  <si>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</si>
  <si>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</si>
  <si>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</si>
  <si>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</si>
  <si>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</si>
  <si>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</si>
  <si>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</si>
  <si>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</si>
  <si>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</si>
  <si>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</si>
  <si>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</si>
  <si>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</si>
  <si>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</si>
  <si>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</si>
  <si>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</si>
  <si>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</si>
  <si>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</si>
  <si>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</si>
  <si>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</si>
  <si>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</si>
  <si>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</si>
  <si>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</si>
  <si>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</si>
  <si>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</si>
  <si>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</si>
  <si>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</si>
  <si>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</si>
  <si>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</si>
  <si>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</si>
  <si>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</si>
  <si>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</si>
  <si>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</si>
  <si>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</si>
  <si>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</si>
  <si>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</si>
  <si>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</si>
  <si>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</si>
  <si>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</si>
  <si>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</si>
  <si>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</si>
  <si>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</si>
  <si>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</si>
  <si>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</si>
  <si>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</si>
  <si>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</si>
  <si>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</si>
  <si>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</si>
  <si>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</si>
  <si>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</si>
  <si>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</si>
  <si>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</si>
  <si>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</si>
  <si>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</si>
  <si>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</si>
  <si>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</si>
  <si>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</si>
  <si>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</si>
  <si>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</si>
  <si>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</si>
  <si>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</si>
  <si>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</si>
  <si>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</si>
  <si>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</si>
  <si>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</si>
  <si>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</si>
  <si>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</si>
  <si>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</si>
  <si>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</si>
  <si>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</si>
  <si>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</si>
  <si>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</si>
  <si>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</si>
  <si>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</si>
  <si>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</si>
  <si>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</si>
  <si>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</si>
  <si>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</si>
  <si>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</si>
  <si>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</si>
  <si>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</si>
  <si>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</si>
  <si>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</si>
  <si>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</si>
  <si>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</si>
  <si>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</si>
  <si>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</si>
  <si>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</si>
  <si>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</si>
  <si>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</si>
  <si>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</si>
  <si>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</si>
  <si>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</si>
  <si>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</si>
  <si>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</si>
  <si>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</si>
  <si>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</si>
  <si>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</si>
  <si>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</si>
  <si>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</si>
  <si>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</si>
  <si>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</si>
  <si>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</si>
  <si>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</si>
  <si>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</si>
  <si>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</si>
  <si>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</si>
  <si>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</si>
  <si>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</si>
  <si>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</si>
  <si>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</si>
  <si>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</si>
  <si>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</si>
  <si>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</si>
  <si>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</si>
  <si>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</si>
  <si>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</si>
  <si>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</si>
  <si>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</si>
  <si>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</si>
  <si>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</si>
  <si>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</si>
  <si>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</si>
  <si>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</si>
  <si>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</si>
  <si>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</si>
  <si>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</si>
  <si>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</si>
  <si>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</si>
  <si>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</si>
  <si>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</si>
  <si>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</si>
  <si>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</si>
  <si>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</si>
  <si>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</si>
  <si>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</si>
  <si>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</si>
  <si>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</si>
  <si>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</si>
  <si>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</si>
  <si>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</si>
  <si>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</si>
  <si>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</si>
  <si>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</si>
  <si>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</si>
  <si>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</si>
  <si>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</si>
  <si>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</si>
  <si>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</si>
  <si>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</si>
  <si>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</si>
  <si>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</si>
  <si>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</si>
  <si>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</si>
  <si>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</si>
  <si>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</si>
  <si>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</si>
  <si>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</si>
  <si>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</si>
  <si>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</si>
  <si>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</si>
  <si>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</si>
  <si>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</si>
  <si>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</si>
  <si>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</si>
  <si>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</si>
  <si>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</si>
  <si>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</si>
  <si>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</si>
  <si>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</si>
  <si>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</si>
  <si>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</si>
  <si>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</si>
  <si>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</si>
  <si>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</si>
  <si>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</si>
  <si>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</si>
  <si>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</si>
  <si>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</si>
  <si>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</si>
  <si>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</si>
  <si>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</si>
  <si>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</si>
  <si>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</si>
  <si>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</si>
  <si>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</si>
  <si>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</si>
  <si>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</si>
  <si>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</si>
  <si>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</si>
  <si>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</si>
  <si>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</si>
  <si>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</si>
  <si>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</si>
  <si>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</si>
  <si>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</si>
  <si>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</si>
  <si>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</si>
  <si>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</si>
  <si>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</si>
  <si>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</si>
  <si>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</si>
  <si>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</si>
  <si>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</si>
  <si>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</si>
  <si>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</si>
  <si>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</si>
  <si>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</si>
  <si>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</si>
  <si>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</si>
  <si>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</si>
  <si>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</si>
  <si>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</si>
  <si>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</si>
  <si>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</si>
  <si>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</si>
  <si>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</si>
  <si>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</si>
  <si>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</si>
  <si>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</si>
  <si>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</si>
  <si>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</si>
  <si>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</si>
  <si>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</si>
  <si>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</si>
  <si>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</si>
  <si>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</si>
  <si>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</si>
  <si>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</si>
  <si>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</si>
  <si>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</si>
  <si>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</si>
  <si>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</si>
  <si>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</si>
  <si>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</si>
  <si>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</si>
  <si>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</si>
  <si>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</si>
  <si>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</si>
  <si>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</si>
  <si>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</si>
  <si>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</si>
  <si>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</si>
  <si>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</si>
  <si>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</si>
  <si>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</si>
  <si>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</si>
  <si>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</si>
  <si>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</si>
  <si>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</si>
  <si>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</si>
  <si>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</si>
  <si>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</si>
  <si>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</si>
  <si>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</si>
  <si>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</si>
  <si>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</si>
  <si>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</si>
  <si>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</si>
  <si>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</si>
  <si>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</si>
  <si>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</si>
  <si>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</si>
  <si>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</si>
  <si>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</si>
  <si>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</si>
  <si>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</si>
  <si>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</si>
  <si>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</si>
  <si>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</si>
  <si>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</si>
  <si>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</si>
  <si>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</si>
  <si>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</si>
  <si>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</si>
  <si>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</si>
  <si>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</si>
  <si>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</si>
  <si>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</si>
  <si>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</si>
  <si>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</si>
  <si>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</si>
  <si>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</si>
  <si>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</si>
  <si>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</si>
  <si>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</si>
  <si>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</si>
  <si>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</si>
  <si>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</si>
  <si>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</si>
  <si>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</si>
  <si>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</si>
  <si>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</si>
  <si>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</si>
  <si>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</si>
  <si>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</si>
  <si>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</si>
  <si>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</si>
  <si>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</si>
  <si>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</si>
  <si>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</si>
  <si>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</si>
  <si>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</si>
  <si>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</si>
  <si>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</si>
  <si>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</si>
  <si>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</si>
  <si>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</si>
  <si>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</si>
  <si>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</si>
  <si>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</si>
  <si>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</si>
  <si>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</si>
  <si>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</si>
  <si>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</si>
  <si>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</si>
  <si>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</si>
  <si>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</si>
  <si>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</si>
  <si>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</si>
  <si>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</si>
  <si>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</si>
  <si>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</si>
  <si>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</si>
  <si>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</si>
  <si>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</si>
  <si>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</si>
  <si>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</si>
  <si>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</si>
  <si>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</si>
  <si>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</si>
  <si>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</si>
  <si>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</si>
  <si>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</si>
  <si>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</si>
  <si>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</si>
  <si>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</si>
  <si>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</si>
  <si>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</si>
  <si>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</si>
  <si>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</si>
  <si>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</si>
  <si>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</si>
  <si>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</si>
  <si>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</si>
  <si>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</si>
  <si>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</si>
  <si>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</si>
  <si>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</si>
  <si>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</si>
  <si>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</si>
  <si>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</si>
  <si>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</si>
  <si>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</si>
  <si>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</si>
  <si>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</si>
  <si>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</si>
  <si>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</si>
  <si>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</si>
  <si>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</si>
  <si>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</si>
  <si>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</si>
  <si>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</si>
  <si>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</si>
  <si>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</si>
  <si>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</si>
  <si>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</si>
  <si>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</si>
  <si>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</si>
  <si>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</si>
  <si>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</si>
  <si>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</si>
  <si>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</si>
  <si>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</si>
  <si>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</si>
  <si>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</si>
  <si>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</si>
  <si>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</si>
  <si>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</si>
  <si>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</si>
  <si>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</si>
  <si>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</si>
  <si>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</si>
  <si>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</si>
  <si>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</si>
  <si>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</si>
  <si>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</si>
  <si>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</si>
  <si>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</si>
  <si>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</si>
  <si>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</si>
  <si>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</si>
  <si>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</si>
  <si>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</si>
  <si>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</si>
  <si>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</si>
  <si>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</si>
  <si>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</si>
  <si>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</si>
  <si>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</si>
  <si>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</si>
  <si>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</si>
  <si>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</si>
  <si>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</si>
  <si>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</si>
  <si>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</si>
  <si>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</si>
  <si>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</si>
  <si>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</si>
  <si>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</si>
  <si>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</si>
  <si>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</si>
  <si>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</si>
  <si>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</si>
  <si>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</si>
  <si>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</si>
  <si>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</si>
  <si>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</si>
  <si>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</si>
  <si>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</si>
  <si>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</si>
  <si>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</si>
  <si>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</si>
  <si>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</si>
  <si>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</si>
  <si>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</si>
  <si>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</si>
  <si>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</si>
  <si>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</si>
  <si>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</si>
  <si>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</si>
  <si>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</si>
  <si>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</si>
  <si>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</si>
  <si>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</si>
  <si>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</si>
  <si>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</si>
  <si>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</si>
  <si>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</si>
  <si>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</si>
  <si>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</si>
  <si>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</si>
  <si>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</si>
  <si>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</si>
  <si>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</si>
  <si>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</si>
  <si>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</si>
  <si>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</si>
  <si>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</si>
  <si>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</si>
  <si>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</si>
  <si>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</si>
  <si>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</si>
  <si>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</si>
  <si>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</si>
  <si>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</si>
  <si>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</si>
  <si>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</si>
  <si>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</si>
  <si>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</si>
  <si>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</si>
  <si>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</si>
  <si>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</si>
  <si>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</si>
  <si>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</si>
  <si>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</si>
  <si>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</si>
  <si>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</si>
  <si>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</si>
  <si>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</si>
  <si>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</si>
  <si>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</si>
  <si>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</si>
  <si>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</si>
  <si>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</si>
  <si>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</si>
  <si>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</si>
  <si>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</si>
  <si>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</si>
  <si>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</si>
  <si>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</si>
  <si>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</si>
  <si>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</si>
  <si>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</si>
  <si>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</si>
  <si>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</si>
  <si>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</si>
  <si>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</si>
  <si>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</si>
  <si>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</si>
  <si>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</si>
  <si>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</si>
  <si>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</si>
  <si>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</si>
  <si>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</si>
  <si>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</si>
  <si>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</si>
  <si>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</si>
  <si>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</si>
  <si>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</si>
  <si>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</si>
  <si>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</si>
  <si>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</si>
  <si>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</si>
  <si>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</si>
  <si>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</si>
  <si>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</si>
  <si>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</si>
  <si>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</si>
  <si>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</si>
  <si>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</si>
  <si>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</si>
  <si>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</si>
  <si>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</si>
  <si>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</si>
  <si>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</si>
  <si>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</si>
  <si>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</si>
  <si>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</si>
  <si>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</si>
  <si>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</si>
  <si>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</si>
  <si>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</si>
  <si>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</si>
  <si>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</si>
  <si>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</si>
  <si>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</si>
  <si>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</si>
  <si>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</si>
  <si>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</si>
  <si>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</si>
  <si>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</si>
  <si>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</si>
  <si>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</si>
  <si>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</si>
  <si>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</si>
  <si>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</si>
  <si>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</si>
  <si>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</si>
  <si>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</si>
  <si>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</si>
  <si>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</si>
  <si>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</si>
  <si>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</si>
  <si>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</si>
  <si>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</si>
  <si>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</si>
  <si>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</si>
  <si>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</si>
  <si>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</si>
  <si>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</si>
  <si>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</si>
  <si>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</si>
  <si>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</si>
  <si>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</si>
  <si>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</si>
  <si>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</si>
  <si>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</si>
  <si>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</si>
  <si>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</si>
  <si>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</si>
  <si>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</si>
  <si>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</si>
  <si>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</si>
  <si>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</si>
  <si>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</si>
  <si>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</si>
  <si>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</si>
  <si>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</si>
  <si>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</si>
  <si>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</si>
  <si>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</si>
  <si>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</si>
  <si>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</si>
  <si>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</si>
  <si>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</si>
  <si>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</si>
  <si>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</si>
  <si>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</si>
  <si>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</si>
  <si>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</si>
  <si>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</si>
  <si>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</si>
  <si>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</si>
  <si>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</si>
  <si>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</si>
  <si>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</si>
  <si>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</si>
  <si>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</si>
  <si>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</si>
  <si>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</si>
  <si>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</si>
  <si>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</si>
  <si>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</si>
  <si>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</si>
  <si>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</si>
  <si>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</si>
  <si>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</si>
  <si>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</si>
  <si>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</si>
  <si>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</si>
  <si>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</si>
  <si>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</si>
  <si>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</si>
  <si>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</si>
  <si>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</si>
  <si>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</si>
  <si>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</si>
  <si>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</si>
  <si>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</si>
  <si>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</si>
  <si>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</si>
  <si>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</si>
  <si>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</si>
  <si>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</si>
  <si>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</si>
  <si>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</si>
  <si>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</si>
  <si>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</si>
  <si>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</si>
  <si>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</si>
  <si>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</si>
  <si>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</si>
  <si>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</si>
  <si>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</si>
  <si>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</si>
  <si>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</si>
  <si>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</si>
  <si>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</si>
  <si>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</si>
  <si>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</si>
  <si>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</si>
  <si>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</si>
  <si>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</si>
  <si>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</si>
  <si>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</si>
  <si>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</si>
  <si>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</si>
  <si>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</si>
  <si>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</si>
  <si>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</si>
  <si>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</si>
  <si>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</si>
  <si>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</si>
  <si>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</si>
  <si>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</si>
  <si>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</si>
  <si>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</si>
  <si>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</si>
  <si>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</si>
  <si>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</si>
  <si>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</si>
  <si>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</si>
  <si>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</si>
  <si>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</si>
  <si>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</si>
  <si>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</si>
  <si>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</si>
  <si>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</si>
  <si>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</si>
  <si>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</si>
  <si>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</si>
  <si>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</si>
  <si>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</si>
  <si>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</si>
  <si>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</si>
  <si>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</si>
  <si>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</si>
  <si>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</si>
  <si>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</si>
  <si>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</si>
  <si>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</si>
  <si>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</si>
  <si>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</si>
  <si>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</si>
  <si>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</si>
  <si>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</si>
  <si>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</si>
  <si>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</si>
  <si>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</si>
  <si>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</si>
  <si>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</si>
  <si>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</si>
  <si>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</si>
  <si>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</si>
  <si>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</si>
  <si>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</si>
  <si>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</si>
  <si>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</si>
  <si>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</si>
  <si>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</si>
  <si>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</si>
  <si>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</si>
  <si>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</si>
  <si>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</si>
  <si>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</si>
  <si>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</si>
  <si>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</si>
  <si>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</si>
  <si>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</si>
  <si>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</si>
  <si>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</si>
  <si>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</si>
  <si>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</si>
  <si>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</si>
  <si>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</si>
  <si>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</si>
  <si>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</si>
  <si>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</si>
  <si>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</si>
  <si>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</si>
  <si>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</si>
  <si>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</si>
  <si>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</si>
  <si>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</si>
  <si>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</si>
  <si>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</si>
  <si>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</si>
  <si>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</si>
  <si>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</si>
  <si>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</si>
  <si>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</si>
  <si>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</si>
  <si>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</si>
  <si>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</si>
  <si>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</si>
  <si>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</si>
  <si>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</si>
  <si>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</si>
  <si>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</si>
  <si>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</si>
  <si>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</si>
  <si>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</si>
  <si>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</si>
  <si>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</si>
  <si>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</si>
  <si>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</si>
  <si>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</si>
  <si>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</si>
  <si>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</si>
  <si>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</si>
  <si>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</si>
  <si>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</si>
  <si>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</si>
  <si>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</si>
  <si>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</si>
  <si>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</si>
  <si>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</si>
  <si>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</si>
  <si>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</si>
  <si>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</si>
  <si>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</si>
  <si>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</si>
  <si>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</si>
  <si>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</si>
  <si>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</si>
  <si>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</si>
  <si>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</si>
  <si>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</si>
  <si>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</si>
  <si>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</si>
  <si>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</si>
  <si>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</si>
  <si>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</si>
  <si>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</si>
  <si>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</si>
  <si>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</si>
  <si>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</si>
  <si>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</si>
  <si>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</si>
  <si>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</si>
  <si>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</si>
  <si>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</si>
  <si>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</si>
  <si>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</si>
  <si>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</si>
  <si>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</si>
  <si>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</si>
  <si>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</si>
  <si>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</si>
  <si>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</si>
  <si>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</si>
  <si>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</si>
  <si>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</si>
  <si>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</si>
  <si>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</si>
  <si>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</si>
  <si>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</si>
  <si>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</si>
  <si>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</si>
  <si>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</si>
  <si>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</si>
  <si>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</si>
  <si>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</si>
  <si>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</si>
  <si>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</si>
  <si>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</si>
  <si>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</si>
  <si>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</si>
  <si>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</si>
  <si>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</si>
  <si>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</si>
  <si>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</si>
  <si>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</si>
  <si>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</si>
  <si>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</si>
  <si>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</si>
  <si>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</si>
  <si>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</si>
  <si>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</si>
  <si>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</si>
  <si>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</si>
  <si>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</si>
  <si>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</si>
  <si>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</si>
  <si>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</si>
  <si>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</si>
  <si>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</si>
  <si>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</si>
  <si>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</si>
  <si>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</si>
  <si>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</si>
  <si>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</si>
  <si>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</si>
  <si>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</si>
  <si>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</si>
  <si>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</si>
  <si>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</si>
  <si>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</si>
  <si>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</si>
  <si>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</si>
  <si>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</si>
  <si>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</si>
  <si>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</si>
  <si>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</si>
  <si>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</si>
  <si>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</si>
  <si>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</si>
  <si>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</si>
  <si>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</si>
  <si>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</si>
  <si>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</si>
  <si>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</si>
  <si>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</si>
  <si>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</si>
  <si>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</si>
  <si>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</si>
  <si>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</si>
  <si>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</si>
  <si>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</si>
  <si>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</si>
  <si>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</si>
  <si>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</si>
  <si>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</si>
  <si>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</si>
  <si>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</si>
  <si>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</si>
  <si>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</si>
  <si>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</si>
  <si>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</si>
  <si>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</si>
  <si>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</si>
  <si>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</si>
  <si>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</si>
  <si>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</si>
  <si>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</si>
  <si>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</si>
  <si>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</si>
  <si>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</si>
  <si>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</si>
  <si>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</si>
  <si>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</si>
  <si>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</si>
  <si>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</si>
  <si>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</si>
  <si>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</si>
  <si>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</si>
  <si>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</si>
  <si>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</si>
  <si>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</si>
  <si>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</si>
  <si>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</si>
  <si>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</si>
  <si>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</si>
  <si>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</si>
  <si>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</si>
  <si>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</si>
  <si>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</si>
  <si>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</si>
  <si>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</si>
  <si>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</si>
  <si>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</si>
  <si>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</si>
  <si>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</si>
  <si>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</si>
  <si>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</si>
  <si>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</si>
  <si>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</si>
  <si>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</si>
  <si>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</si>
  <si>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</si>
  <si>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</si>
  <si>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</si>
  <si>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</si>
  <si>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</si>
  <si>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</si>
  <si>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</si>
  <si>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</si>
  <si>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</si>
  <si>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</si>
  <si>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</si>
  <si>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</si>
  <si>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</si>
  <si>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</si>
  <si>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</si>
  <si>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</si>
  <si>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</si>
  <si>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</si>
  <si>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</si>
  <si>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</si>
  <si>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</si>
  <si>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</si>
  <si>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</si>
  <si>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</si>
  <si>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</si>
  <si>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</si>
  <si>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</si>
  <si>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</si>
  <si>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</si>
  <si>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</si>
  <si>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</si>
  <si>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</si>
  <si>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</si>
  <si>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</si>
  <si>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</si>
  <si>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</si>
  <si>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</si>
  <si>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</si>
  <si>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</si>
  <si>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</si>
  <si>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</si>
  <si>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</si>
  <si>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</si>
  <si>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</si>
  <si>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</si>
  <si>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</si>
  <si>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</si>
  <si>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</si>
  <si>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</si>
  <si>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</si>
  <si>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</si>
  <si>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</si>
  <si>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</si>
  <si>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</si>
  <si>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</si>
  <si>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</si>
  <si>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</si>
  <si>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</si>
  <si>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</si>
  <si>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</si>
  <si>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</si>
  <si>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</si>
  <si>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</si>
  <si>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</si>
  <si>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</si>
  <si>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</si>
  <si>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</si>
  <si>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</si>
  <si>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</si>
  <si>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</si>
  <si>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</si>
  <si>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</si>
  <si>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</si>
  <si>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</si>
  <si>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</si>
  <si>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</si>
  <si>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</si>
  <si>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</si>
  <si>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</si>
  <si>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</si>
  <si>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</si>
  <si>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</si>
  <si>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</si>
  <si>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</si>
  <si>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</si>
  <si>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</si>
  <si>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</si>
  <si>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</si>
  <si>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</si>
  <si>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</si>
  <si>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</si>
  <si>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</si>
  <si>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</si>
  <si>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</si>
  <si>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</si>
  <si>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</si>
  <si>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</si>
  <si>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</si>
  <si>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</si>
  <si>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</si>
  <si>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</si>
  <si>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</si>
  <si>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</si>
  <si>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</si>
  <si>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</si>
  <si>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</si>
  <si>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</si>
  <si>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</si>
  <si>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</si>
  <si>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</si>
  <si>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</si>
  <si>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</si>
  <si>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</si>
  <si>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</si>
  <si>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</si>
  <si>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</si>
  <si>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</si>
  <si>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</si>
  <si>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</si>
  <si>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</si>
  <si>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</si>
  <si>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</si>
  <si>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</si>
  <si>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</si>
  <si>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</si>
  <si>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</si>
  <si>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</si>
  <si>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</si>
  <si>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</si>
  <si>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</si>
  <si>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</si>
  <si>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</si>
  <si>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</si>
  <si>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</si>
  <si>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</si>
  <si>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</si>
  <si>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</si>
  <si>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</si>
  <si>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</si>
  <si>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</si>
  <si>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</si>
  <si>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</si>
  <si>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</si>
  <si>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</si>
  <si>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</si>
  <si>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</si>
  <si>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</si>
  <si>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</si>
  <si>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</si>
  <si>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</si>
  <si>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</si>
  <si>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</si>
  <si>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</si>
  <si>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</si>
  <si>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</si>
  <si>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</si>
  <si>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</si>
  <si>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</si>
  <si>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</si>
  <si>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</si>
  <si>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</si>
  <si>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</si>
  <si>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</si>
  <si>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</si>
  <si>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</si>
  <si>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</si>
  <si>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</si>
  <si>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</si>
  <si>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</si>
  <si>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</si>
  <si>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</si>
  <si>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</si>
  <si>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</si>
  <si>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</si>
  <si>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</si>
  <si>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</si>
  <si>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</si>
  <si>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</si>
  <si>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</si>
  <si>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</si>
  <si>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</si>
  <si>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</si>
  <si>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</si>
  <si>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</si>
  <si>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</si>
  <si>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</si>
  <si>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</si>
  <si>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</si>
  <si>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</si>
  <si>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</si>
  <si>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</si>
  <si>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</si>
  <si>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</si>
  <si>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</si>
  <si>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</si>
  <si>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</si>
  <si>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</si>
  <si>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</si>
  <si>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</si>
  <si>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</si>
  <si>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</si>
  <si>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</si>
  <si>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</si>
  <si>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</si>
  <si>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</si>
  <si>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</si>
  <si>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</si>
  <si>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</si>
  <si>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</si>
  <si>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</si>
  <si>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</si>
  <si>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</si>
  <si>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</si>
  <si>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</si>
  <si>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</si>
  <si>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</si>
  <si>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</si>
  <si>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</si>
  <si>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</si>
  <si>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</si>
  <si>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</si>
  <si>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</si>
  <si>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</si>
  <si>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</si>
  <si>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</si>
  <si>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</si>
  <si>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</si>
  <si>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</si>
  <si>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</si>
  <si>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</si>
  <si>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</si>
  <si>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</si>
  <si>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</si>
  <si>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</si>
  <si>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</si>
  <si>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</si>
  <si>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</si>
  <si>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</si>
  <si>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</si>
  <si>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</si>
  <si>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</si>
  <si>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</si>
  <si>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</si>
  <si>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</si>
  <si>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</si>
  <si>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</si>
  <si>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</si>
  <si>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</si>
  <si>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</si>
  <si>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</si>
  <si>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</si>
  <si>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</si>
  <si>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</si>
  <si>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</si>
  <si>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</si>
  <si>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</si>
  <si>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</si>
  <si>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</si>
  <si>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</si>
  <si>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</si>
  <si>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</si>
  <si>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</si>
  <si>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</si>
  <si>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</si>
  <si>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</si>
  <si>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</si>
  <si>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</si>
  <si>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</si>
  <si>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</si>
  <si>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</si>
  <si>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</si>
  <si>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</si>
  <si>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</si>
  <si>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</si>
  <si>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</si>
  <si>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</si>
  <si>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</si>
  <si>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</si>
  <si>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</si>
  <si>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</si>
  <si>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</si>
  <si>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</si>
  <si>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</si>
  <si>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</si>
  <si>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</si>
  <si>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</si>
  <si>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</si>
  <si>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</si>
  <si>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</si>
  <si>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</si>
  <si>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</si>
  <si>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</si>
  <si>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</si>
  <si>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</si>
  <si>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</si>
  <si>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</si>
  <si>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</si>
  <si>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</si>
  <si>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</si>
  <si>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</si>
  <si>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</si>
  <si>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</si>
  <si>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</si>
  <si>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</si>
  <si>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</si>
  <si>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</si>
  <si>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</si>
  <si>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</si>
  <si>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</si>
  <si>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</si>
  <si>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</si>
  <si>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</si>
  <si>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</si>
  <si>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</si>
  <si>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</si>
  <si>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</si>
  <si>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</si>
  <si>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</si>
  <si>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</si>
  <si>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</si>
  <si>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</si>
  <si>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</si>
  <si>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</si>
  <si>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</si>
  <si>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</si>
  <si>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</si>
  <si>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</si>
  <si>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</si>
  <si>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</si>
  <si>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</si>
  <si>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</si>
  <si>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</si>
  <si>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</si>
  <si>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</si>
  <si>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</si>
  <si>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</si>
  <si>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</si>
  <si>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</si>
  <si>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</si>
  <si>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</si>
  <si>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</si>
  <si>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</si>
  <si>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</si>
  <si>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</si>
  <si>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</si>
  <si>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</si>
  <si>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</si>
  <si>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</si>
  <si>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</si>
  <si>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</si>
  <si>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</si>
  <si>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</si>
  <si>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</si>
  <si>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</si>
  <si>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</si>
  <si>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</si>
  <si>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</si>
  <si>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</si>
  <si>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</si>
  <si>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</si>
  <si>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</si>
  <si>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</si>
  <si>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</si>
  <si>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</si>
  <si>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</si>
  <si>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</si>
  <si>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</si>
  <si>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</si>
  <si>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</si>
  <si>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</si>
  <si>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</si>
  <si>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</si>
  <si>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</si>
  <si>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</si>
  <si>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</si>
  <si>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</si>
  <si>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</si>
  <si>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</si>
  <si>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</si>
  <si>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</si>
  <si>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</si>
  <si>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</si>
  <si>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</si>
  <si>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</si>
  <si>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</si>
  <si>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</si>
  <si>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</si>
  <si>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</si>
  <si>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</si>
  <si>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</si>
  <si>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</si>
  <si>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</si>
  <si>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</si>
  <si>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</si>
  <si>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</si>
  <si>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</si>
  <si>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</si>
  <si>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</si>
  <si>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</si>
  <si>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</si>
  <si>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</si>
  <si>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</si>
  <si>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</si>
  <si>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</si>
  <si>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</si>
  <si>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</si>
  <si>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</si>
  <si>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</si>
  <si>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</si>
  <si>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</si>
  <si>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</si>
  <si>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</si>
  <si>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</si>
  <si>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</si>
  <si>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</si>
  <si>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</si>
  <si>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</si>
  <si>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</si>
  <si>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</si>
  <si>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</si>
  <si>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</si>
  <si>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</si>
  <si>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</si>
  <si>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</si>
  <si>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</si>
  <si>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</si>
  <si>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</si>
  <si>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</si>
  <si>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</si>
  <si>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</si>
  <si>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</si>
  <si>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</si>
  <si>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</si>
  <si>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</si>
  <si>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</si>
  <si>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</si>
  <si>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</si>
  <si>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</si>
  <si>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</si>
  <si>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</si>
  <si>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</si>
  <si>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</si>
  <si>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</si>
  <si>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</si>
  <si>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</si>
  <si>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</si>
  <si>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</si>
  <si>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</si>
  <si>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</si>
  <si>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</si>
  <si>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</si>
  <si>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</si>
  <si>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</si>
  <si>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</si>
  <si>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</si>
  <si>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</si>
  <si>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</si>
  <si>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</si>
  <si>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</si>
  <si>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</si>
  <si>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</si>
  <si>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</si>
  <si>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</si>
  <si>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</si>
  <si>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</si>
  <si>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</si>
  <si>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</si>
  <si>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</si>
  <si>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</si>
  <si>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</si>
  <si>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</si>
  <si>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</si>
  <si>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</si>
  <si>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</si>
  <si>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</si>
  <si>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</si>
  <si>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</si>
  <si>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</si>
  <si>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</si>
  <si>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</si>
  <si>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</si>
  <si>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</si>
  <si>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</si>
  <si>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</si>
  <si>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</si>
  <si>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</si>
  <si>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</si>
  <si>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</si>
  <si>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</si>
  <si>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</si>
  <si>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</si>
  <si>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</si>
  <si>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</si>
  <si>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</si>
  <si>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</si>
  <si>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</si>
  <si>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</si>
  <si>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</si>
  <si>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</si>
  <si>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</si>
  <si>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</si>
  <si>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</si>
  <si>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</si>
  <si>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</si>
  <si>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</si>
  <si>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</si>
  <si>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</si>
  <si>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</si>
  <si>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</si>
  <si>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</si>
  <si>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</si>
  <si>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</si>
  <si>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</si>
  <si>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</si>
  <si>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</si>
  <si>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</si>
  <si>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</si>
  <si>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</si>
  <si>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</si>
  <si>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</si>
  <si>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</si>
  <si>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</si>
  <si>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</si>
  <si>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</si>
  <si>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</si>
  <si>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</si>
  <si>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</si>
  <si>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</si>
  <si>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</si>
  <si>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</si>
  <si>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</si>
  <si>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</si>
  <si>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</si>
  <si>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</si>
  <si>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</si>
  <si>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</si>
  <si>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</si>
  <si>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</si>
  <si>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</si>
  <si>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</si>
  <si>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</si>
  <si>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</si>
  <si>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</si>
  <si>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</si>
  <si>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</si>
  <si>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</si>
  <si>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</si>
  <si>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</si>
  <si>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</si>
  <si>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</si>
  <si>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</si>
  <si>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</si>
  <si>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</si>
  <si>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</si>
  <si>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</si>
  <si>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</si>
  <si>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</si>
  <si>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</si>
  <si>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</si>
  <si>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</si>
  <si>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</si>
  <si>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</si>
  <si>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</si>
  <si>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</si>
  <si>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</si>
  <si>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</si>
  <si>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</si>
  <si>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</si>
  <si>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</si>
  <si>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</si>
  <si>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</si>
  <si>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</si>
  <si>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</si>
  <si>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</si>
  <si>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</si>
  <si>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</si>
  <si>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</si>
  <si>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</si>
  <si>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</si>
  <si>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</si>
  <si>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</si>
  <si>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</si>
  <si>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</si>
  <si>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</si>
  <si>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</si>
  <si>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</si>
  <si>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</si>
  <si>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</si>
  <si>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</si>
  <si>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</si>
  <si>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</si>
  <si>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</si>
  <si>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</si>
  <si>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</si>
  <si>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</si>
  <si>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</si>
  <si>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</si>
  <si>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</si>
  <si>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</si>
  <si>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</si>
  <si>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</si>
  <si>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</si>
  <si>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</si>
  <si>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</si>
  <si>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</si>
  <si>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</si>
  <si>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</si>
  <si>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</si>
  <si>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</si>
  <si>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</si>
  <si>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</si>
  <si>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</si>
  <si>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</si>
  <si>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</si>
  <si>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</si>
  <si>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</si>
  <si>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</si>
  <si>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</si>
  <si>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</si>
  <si>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</si>
  <si>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</si>
  <si>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</si>
  <si>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</si>
  <si>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</si>
  <si>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</si>
  <si>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</si>
  <si>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</si>
  <si>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</si>
  <si>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</si>
  <si>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</si>
  <si>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</si>
  <si>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</si>
  <si>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</si>
  <si>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</si>
  <si>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</si>
  <si>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</si>
  <si>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</si>
  <si>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</si>
  <si>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</si>
  <si>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</si>
  <si>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</si>
  <si>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</si>
  <si>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</si>
  <si>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</si>
  <si>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</si>
  <si>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</si>
  <si>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</si>
  <si>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</si>
  <si>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</si>
  <si>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</si>
  <si>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</si>
  <si>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</si>
  <si>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</si>
  <si>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</si>
  <si>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</si>
  <si>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</si>
  <si>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</si>
  <si>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</si>
  <si>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</si>
  <si>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</si>
  <si>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</si>
  <si>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</si>
  <si>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</si>
  <si>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</si>
  <si>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</si>
  <si>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</si>
  <si>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</si>
  <si>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</si>
  <si>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</si>
  <si>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</si>
  <si>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</si>
  <si>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</si>
  <si>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</si>
  <si>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</si>
  <si>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</si>
  <si>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</si>
  <si>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</si>
  <si>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</si>
  <si>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</si>
  <si>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</si>
  <si>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</si>
  <si>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</si>
  <si>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</si>
  <si>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</si>
  <si>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</si>
  <si>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</si>
  <si>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</si>
  <si>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</si>
  <si>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</si>
  <si>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</si>
  <si>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</si>
  <si>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</si>
  <si>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</si>
  <si>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</si>
  <si>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</si>
  <si>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</si>
  <si>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</si>
  <si>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</si>
  <si>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</si>
  <si>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</si>
  <si>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</si>
  <si>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</si>
  <si>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</si>
  <si>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</si>
  <si>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</si>
  <si>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</si>
  <si>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</si>
  <si>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</si>
  <si>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</si>
  <si>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</si>
  <si>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</si>
  <si>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</si>
  <si>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</si>
  <si>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</si>
  <si>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</si>
  <si>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</si>
  <si>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</si>
  <si>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</si>
  <si>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</si>
  <si>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</si>
  <si>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</si>
  <si>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</si>
  <si>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</si>
  <si>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</si>
  <si>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</si>
  <si>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</si>
  <si>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</si>
  <si>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</si>
  <si>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</si>
  <si>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</si>
  <si>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</si>
  <si>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</si>
  <si>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</si>
  <si>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</si>
  <si>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</si>
  <si>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</si>
  <si>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</si>
  <si>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</si>
  <si>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</si>
  <si>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</si>
  <si>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</si>
  <si>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</si>
  <si>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</si>
  <si>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</si>
  <si>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</si>
  <si>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</si>
  <si>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</si>
  <si>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</si>
  <si>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</si>
  <si>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</si>
  <si>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</si>
  <si>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</si>
  <si>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</si>
  <si>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</si>
  <si>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</si>
  <si>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</si>
  <si>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</si>
  <si>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</si>
  <si>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</si>
  <si>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</si>
  <si>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</si>
  <si>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</si>
  <si>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</si>
  <si>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</si>
  <si>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</si>
  <si>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</si>
  <si>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</si>
  <si>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</si>
  <si>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</si>
  <si>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</si>
  <si>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</si>
  <si>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</si>
  <si>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</si>
  <si>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</si>
  <si>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</si>
  <si>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</si>
  <si>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</si>
  <si>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</si>
  <si>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</si>
  <si>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</si>
  <si>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</si>
  <si>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</si>
  <si>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</si>
  <si>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</si>
  <si>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</si>
  <si>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</si>
  <si>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</si>
  <si>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</si>
  <si>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</si>
  <si>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</si>
  <si>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</si>
  <si>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</si>
  <si>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</si>
  <si>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</si>
  <si>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</si>
  <si>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</si>
  <si>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</si>
  <si>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</si>
  <si>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</si>
  <si>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</si>
  <si>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</si>
  <si>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</si>
  <si>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</si>
  <si>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</si>
  <si>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</si>
  <si>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</si>
  <si>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</si>
  <si>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</si>
  <si>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</si>
  <si>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</si>
  <si>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</si>
  <si>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</si>
  <si>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</si>
  <si>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</si>
  <si>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</si>
  <si>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</si>
  <si>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</si>
  <si>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</si>
  <si>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</si>
  <si>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</si>
  <si>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</si>
  <si>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</si>
  <si>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</si>
  <si>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</si>
  <si>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</si>
  <si>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</si>
  <si>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</si>
  <si>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</si>
  <si>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</si>
  <si>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</si>
  <si>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</si>
  <si>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</si>
  <si>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</si>
  <si>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</si>
  <si>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</si>
  <si>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</si>
  <si>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</si>
  <si>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</si>
  <si>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</si>
  <si>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</si>
  <si>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</si>
  <si>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</si>
  <si>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</si>
  <si>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</si>
  <si>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</si>
  <si>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</si>
  <si>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</si>
  <si>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</si>
  <si>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</si>
  <si>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</si>
  <si>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</si>
  <si>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</si>
  <si>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</si>
  <si>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</si>
  <si>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</si>
  <si>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</si>
  <si>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</si>
  <si>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</si>
  <si>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</si>
  <si>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</si>
  <si>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</si>
  <si>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</si>
  <si>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</si>
  <si>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</si>
  <si>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</si>
  <si>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</si>
  <si>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</si>
  <si>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</si>
  <si>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</si>
  <si>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</si>
  <si>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</si>
  <si>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</si>
  <si>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</si>
  <si>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</si>
  <si>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</si>
  <si>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</si>
  <si>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</si>
  <si>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</si>
  <si>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</si>
  <si>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</si>
  <si>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</si>
  <si>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</si>
  <si>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</si>
  <si>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</si>
  <si>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</si>
  <si>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</si>
  <si>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</si>
  <si>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</si>
  <si>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</si>
  <si>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</si>
  <si>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</si>
  <si>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</si>
  <si>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</si>
  <si>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</si>
  <si>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</si>
  <si>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</si>
  <si>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</si>
  <si>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</si>
  <si>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</si>
  <si>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</si>
  <si>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</si>
  <si>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</si>
  <si>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</si>
  <si>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</si>
  <si>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</si>
  <si>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</si>
  <si>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</si>
  <si>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</si>
  <si>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</si>
  <si>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</si>
  <si>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</si>
  <si>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</si>
  <si>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</si>
  <si>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</si>
  <si>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</si>
  <si>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</si>
  <si>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</si>
  <si>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</si>
  <si>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</si>
  <si>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</si>
  <si>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</si>
  <si>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</si>
  <si>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</si>
  <si>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</si>
  <si>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</si>
  <si>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</si>
  <si>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</si>
  <si>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</si>
  <si>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</si>
  <si>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</si>
  <si>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</si>
  <si>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</si>
  <si>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</si>
  <si>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</si>
  <si>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</si>
  <si>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</si>
  <si>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</si>
  <si>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</si>
  <si>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</si>
  <si>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</si>
  <si>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</si>
  <si>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</si>
  <si>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</si>
  <si>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</si>
  <si>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</si>
  <si>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</si>
  <si>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</si>
  <si>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</si>
  <si>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</si>
  <si>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</si>
  <si>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</si>
  <si>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</si>
  <si>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</si>
  <si>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</si>
  <si>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</si>
  <si>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</si>
  <si>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</si>
  <si>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</si>
  <si>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</si>
  <si>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</si>
  <si>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</si>
  <si>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</si>
  <si>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</si>
  <si>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</si>
  <si>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</si>
  <si>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</si>
  <si>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</si>
  <si>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</si>
  <si>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</si>
  <si>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</si>
  <si>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</si>
  <si>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</si>
  <si>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</si>
  <si>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</si>
  <si>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</si>
  <si>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</si>
  <si>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</si>
  <si>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</si>
  <si>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</si>
  <si>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</si>
  <si>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</si>
  <si>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</si>
  <si>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</si>
  <si>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</si>
  <si>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</si>
  <si>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</si>
  <si>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</si>
  <si>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</si>
  <si>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</si>
  <si>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</si>
  <si>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</si>
  <si>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</si>
  <si>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</si>
  <si>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</si>
  <si>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</si>
  <si>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</si>
  <si>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</si>
  <si>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</si>
  <si>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</si>
  <si>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</si>
  <si>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</si>
  <si>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</si>
  <si>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</si>
  <si>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</si>
  <si>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</si>
  <si>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</si>
  <si>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</si>
  <si>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</si>
  <si>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</si>
  <si>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</si>
  <si>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</si>
  <si>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</si>
  <si>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</si>
  <si>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</si>
  <si>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</si>
  <si>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</si>
  <si>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</si>
  <si>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</si>
  <si>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</si>
  <si>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</si>
  <si>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</si>
  <si>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</si>
  <si>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</si>
  <si>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</si>
  <si>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</si>
  <si>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</si>
  <si>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</si>
  <si>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</si>
  <si>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</si>
  <si>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</si>
  <si>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</si>
  <si>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</si>
  <si>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</si>
  <si>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</si>
  <si>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</si>
  <si>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</si>
  <si>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</si>
  <si>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</si>
  <si>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</si>
  <si>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</si>
  <si>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</si>
  <si>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</si>
  <si>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</si>
  <si>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</si>
  <si>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</si>
  <si>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</si>
  <si>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</si>
  <si>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</si>
  <si>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</si>
  <si>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</si>
  <si>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</si>
  <si>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</si>
  <si>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</si>
  <si>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</si>
  <si>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</si>
  <si>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</si>
  <si>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</si>
  <si>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</si>
  <si>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</si>
  <si>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</si>
  <si>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</si>
  <si>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</si>
  <si>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</si>
  <si>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</si>
  <si>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</si>
  <si>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</si>
  <si>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</si>
  <si>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</si>
  <si>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</si>
  <si>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</si>
  <si>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</si>
  <si>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</si>
  <si>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</si>
  <si>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</si>
  <si>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</si>
  <si>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</si>
  <si>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</si>
  <si>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</si>
  <si>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</si>
  <si>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</si>
  <si>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</si>
  <si>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</si>
  <si>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</si>
  <si>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</si>
  <si>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</si>
  <si>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</si>
  <si>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</si>
  <si>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</si>
  <si>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</si>
  <si>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</si>
  <si>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</si>
  <si>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</si>
  <si>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</si>
  <si>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</si>
  <si>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</si>
  <si>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</si>
  <si>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</si>
  <si>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</si>
  <si>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</si>
  <si>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</si>
  <si>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</si>
  <si>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</si>
  <si>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</si>
  <si>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</si>
  <si>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</si>
  <si>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</si>
  <si>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</si>
  <si>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</si>
  <si>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</si>
  <si>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</si>
  <si>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</si>
  <si>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</si>
  <si>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</si>
  <si>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</si>
  <si>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</si>
  <si>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</si>
  <si>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</si>
  <si>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</si>
  <si>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</si>
  <si>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</si>
  <si>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</si>
  <si>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</si>
  <si>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</si>
  <si>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</si>
  <si>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</si>
  <si>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</si>
  <si>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</si>
  <si>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</si>
  <si>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</si>
  <si>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</si>
  <si>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</si>
  <si>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</si>
  <si>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</si>
  <si>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</si>
  <si>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</si>
  <si>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</si>
  <si>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</si>
  <si>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</si>
  <si>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</si>
  <si>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</si>
  <si>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</si>
  <si>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</si>
  <si>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</si>
  <si>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</si>
  <si>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</si>
  <si>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</si>
  <si>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</si>
  <si>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</si>
  <si>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</si>
  <si>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</si>
  <si>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</si>
  <si>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</si>
  <si>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</si>
  <si>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</si>
  <si>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</si>
  <si>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</si>
  <si>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</si>
  <si>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</si>
  <si>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</si>
  <si>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</si>
  <si>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</si>
  <si>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</si>
  <si>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</si>
  <si>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</si>
  <si>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</si>
  <si>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</si>
  <si>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</si>
  <si>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</si>
  <si>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</si>
  <si>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</si>
  <si>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</si>
  <si>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</si>
  <si>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</si>
  <si>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</si>
  <si>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</si>
  <si>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</si>
  <si>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</si>
  <si>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</si>
  <si>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</si>
  <si>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</si>
  <si>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</si>
  <si>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</si>
  <si>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</si>
  <si>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</si>
  <si>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</si>
  <si>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</si>
  <si>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</si>
  <si>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</si>
  <si>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</si>
  <si>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</si>
  <si>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</si>
  <si>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</si>
  <si>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</si>
  <si>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</si>
  <si>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</si>
  <si>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</si>
  <si>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</si>
  <si>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</si>
  <si>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</si>
  <si>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</si>
  <si>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</si>
  <si>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</si>
  <si>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</si>
  <si>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</si>
  <si>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</si>
  <si>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</si>
  <si>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</si>
  <si>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</si>
  <si>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</si>
  <si>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</si>
  <si>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</si>
  <si>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</si>
  <si>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</si>
  <si>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</si>
  <si>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</si>
  <si>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</si>
  <si>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</si>
  <si>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</si>
  <si>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</si>
  <si>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</si>
  <si>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</si>
  <si>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</si>
  <si>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</si>
  <si>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</si>
  <si>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</si>
  <si>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</si>
  <si>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</si>
  <si>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</si>
  <si>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</si>
  <si>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</si>
  <si>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</si>
  <si>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</si>
  <si>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</si>
  <si>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</si>
  <si>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</si>
  <si>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</si>
  <si>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</si>
  <si>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</si>
  <si>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</si>
  <si>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</si>
  <si>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</si>
  <si>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</si>
  <si>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</si>
  <si>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</si>
  <si>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</si>
  <si>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</si>
  <si>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</si>
  <si>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</si>
  <si>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</si>
  <si>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</si>
  <si>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</si>
  <si>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</si>
  <si>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</si>
  <si>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</si>
  <si>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</si>
  <si>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</si>
  <si>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</si>
  <si>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</si>
  <si>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</si>
  <si>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</si>
  <si>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</si>
  <si>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</si>
  <si>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</si>
  <si>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</si>
  <si>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</si>
  <si>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</si>
  <si>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</si>
  <si>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</si>
  <si>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</si>
  <si>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</si>
  <si>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</si>
  <si>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</si>
  <si>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</si>
  <si>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</si>
  <si>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</si>
  <si>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</si>
  <si>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</si>
  <si>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</si>
  <si>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</si>
  <si>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</si>
  <si>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</si>
  <si>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</si>
  <si>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</si>
  <si>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</si>
  <si>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</si>
  <si>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</si>
  <si>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</si>
  <si>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</si>
  <si>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</si>
  <si>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</si>
  <si>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</si>
  <si>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</si>
  <si>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</si>
  <si>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</si>
  <si>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</si>
  <si>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</si>
  <si>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</si>
  <si>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</si>
  <si>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</si>
  <si>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</si>
  <si>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</si>
  <si>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</si>
  <si>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</si>
  <si>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</si>
  <si>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</si>
  <si>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</si>
  <si>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</si>
  <si>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</si>
  <si>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</si>
  <si>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</si>
  <si>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</si>
  <si>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</si>
  <si>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</si>
  <si>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</si>
  <si>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</si>
  <si>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</si>
  <si>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</si>
  <si>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</si>
  <si>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</si>
  <si>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</si>
  <si>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</si>
  <si>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</si>
  <si>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</si>
  <si>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</si>
  <si>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</si>
  <si>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</si>
  <si>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</si>
  <si>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</si>
  <si>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</si>
  <si>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</si>
  <si>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</si>
  <si>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</si>
  <si>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</si>
  <si>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</si>
  <si>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</si>
  <si>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</si>
  <si>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</si>
  <si>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</si>
  <si>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</si>
  <si>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</si>
  <si>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</si>
  <si>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</si>
  <si>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</si>
  <si>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</si>
  <si>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</si>
  <si>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</si>
  <si>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</si>
  <si>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</si>
  <si>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</si>
  <si>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</si>
  <si>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</si>
  <si>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</si>
  <si>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</si>
  <si>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</si>
  <si>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</si>
  <si>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</si>
  <si>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</si>
  <si>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</si>
  <si>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</si>
  <si>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</si>
  <si>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</si>
  <si>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</si>
  <si>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</si>
  <si>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</si>
  <si>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</si>
  <si>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</si>
  <si>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</si>
  <si>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</si>
  <si>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</si>
  <si>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</si>
  <si>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</si>
  <si>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</si>
  <si>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</si>
  <si>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</si>
  <si>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</si>
  <si>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</si>
  <si>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</si>
  <si>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</si>
  <si>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</si>
  <si>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</si>
  <si>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</si>
  <si>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</si>
  <si>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</si>
  <si>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</si>
  <si>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</si>
  <si>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</si>
  <si>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</si>
  <si>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</si>
  <si>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</si>
  <si>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</si>
  <si>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</si>
  <si>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</si>
  <si>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</si>
  <si>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</si>
  <si>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</si>
  <si>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</si>
  <si>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</si>
  <si>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</si>
  <si>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</si>
  <si>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</si>
  <si>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</si>
  <si>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</si>
  <si>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</si>
  <si>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</si>
  <si>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</si>
  <si>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</si>
  <si>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</si>
  <si>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</si>
  <si>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</si>
  <si>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</si>
  <si>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</si>
  <si>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</si>
  <si>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</si>
  <si>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</si>
  <si>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</si>
  <si>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</si>
  <si>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</si>
  <si>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</si>
  <si>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</si>
  <si>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</si>
  <si>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</si>
  <si>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</si>
  <si>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</si>
  <si>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</si>
  <si>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</si>
  <si>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</si>
  <si>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</si>
  <si>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</si>
  <si>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</si>
  <si>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</si>
  <si>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</si>
  <si>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</si>
  <si>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</si>
  <si>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</si>
  <si>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</si>
  <si>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</si>
  <si>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</si>
  <si>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</si>
  <si>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</si>
  <si>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</si>
  <si>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</si>
  <si>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</si>
  <si>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</si>
  <si>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</si>
  <si>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</si>
  <si>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</si>
  <si>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</si>
  <si>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</si>
  <si>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</si>
  <si>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</si>
  <si>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</si>
  <si>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</si>
  <si>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</si>
  <si>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</si>
  <si>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</si>
  <si>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</si>
  <si>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</si>
  <si>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</si>
  <si>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</si>
  <si>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</si>
  <si>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</si>
  <si>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</si>
  <si>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</si>
  <si>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</si>
  <si>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</si>
  <si>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</si>
  <si>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</si>
  <si>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</si>
  <si>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</si>
  <si>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</si>
  <si>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</si>
  <si>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</si>
  <si>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</si>
  <si>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</si>
  <si>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</si>
  <si>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</si>
  <si>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</si>
  <si>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</si>
  <si>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</si>
  <si>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</si>
  <si>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</si>
  <si>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</si>
  <si>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</si>
  <si>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</si>
  <si>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</si>
  <si>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</si>
  <si>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</si>
  <si>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</si>
  <si>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</si>
  <si>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</si>
  <si>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</si>
  <si>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</si>
  <si>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</si>
  <si>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</si>
  <si>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</si>
  <si>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</si>
  <si>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</si>
  <si>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</si>
  <si>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</si>
  <si>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</si>
  <si>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</si>
  <si>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</si>
  <si>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</si>
  <si>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</si>
  <si>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</si>
  <si>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</si>
  <si>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</si>
  <si>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</si>
  <si>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</si>
  <si>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</si>
  <si>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</si>
  <si>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</si>
  <si>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</si>
  <si>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</si>
  <si>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</si>
  <si>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</si>
  <si>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</si>
  <si>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</si>
  <si>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</si>
  <si>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</si>
  <si>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</si>
  <si>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</si>
  <si>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</si>
  <si>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</si>
  <si>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</si>
  <si>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</si>
  <si>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</si>
  <si>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</si>
  <si>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</si>
  <si>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</si>
  <si>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</si>
  <si>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</si>
  <si>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</si>
  <si>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</si>
  <si>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</si>
  <si>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</si>
  <si>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</si>
  <si>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</si>
  <si>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</si>
  <si>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</si>
  <si>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</si>
  <si>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</si>
  <si>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</si>
  <si>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</si>
  <si>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</si>
  <si>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</si>
  <si>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</si>
  <si>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</si>
  <si>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</si>
  <si>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</si>
  <si>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</si>
  <si>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</si>
  <si>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</si>
  <si>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</si>
  <si>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</si>
  <si>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</si>
  <si>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</si>
  <si>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</si>
  <si>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</si>
  <si>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</si>
  <si>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</si>
  <si>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</si>
  <si>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</si>
  <si>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</si>
  <si>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</si>
  <si>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</si>
  <si>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</si>
  <si>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</si>
  <si>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</si>
  <si>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</si>
  <si>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</si>
  <si>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</si>
  <si>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</si>
  <si>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</si>
  <si>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</si>
  <si>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</si>
  <si>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</si>
  <si>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</si>
  <si>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</si>
  <si>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</si>
  <si>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</si>
  <si>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</si>
  <si>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</si>
  <si>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</si>
  <si>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</si>
  <si>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</si>
  <si>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</si>
  <si>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</si>
  <si>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</si>
  <si>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</si>
  <si>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</si>
  <si>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</si>
  <si>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</si>
  <si>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</si>
  <si>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</si>
  <si>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</si>
  <si>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</si>
  <si>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</si>
  <si>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</si>
  <si>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</si>
  <si>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</si>
  <si>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</si>
  <si>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</si>
  <si>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</si>
  <si>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</si>
  <si>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</si>
  <si>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</si>
  <si>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</si>
  <si>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</si>
  <si>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</si>
  <si>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</si>
  <si>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</si>
  <si>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</si>
  <si>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</si>
  <si>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</si>
  <si>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</si>
  <si>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</si>
  <si>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</si>
  <si>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</si>
  <si>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</si>
  <si>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</si>
  <si>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</si>
  <si>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</si>
  <si>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</si>
  <si>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</si>
  <si>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</si>
  <si>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</si>
  <si>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</si>
  <si>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</si>
  <si>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</si>
  <si>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</si>
  <si>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</si>
  <si>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</si>
  <si>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</si>
  <si>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</si>
  <si>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</si>
  <si>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</si>
  <si>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</si>
  <si>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</si>
  <si>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</si>
  <si>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</si>
  <si>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</si>
  <si>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</si>
  <si>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</si>
  <si>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</si>
  <si>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</si>
  <si>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</si>
  <si>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</si>
  <si>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</si>
  <si>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</si>
  <si>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</si>
  <si>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</si>
  <si>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</si>
  <si>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</si>
  <si>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</si>
  <si>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</si>
  <si>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</si>
  <si>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</si>
  <si>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</si>
  <si>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</si>
  <si>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</si>
  <si>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</si>
  <si>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</si>
  <si>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</si>
  <si>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</si>
  <si>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</si>
  <si>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</si>
  <si>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</si>
  <si>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</si>
  <si>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</si>
  <si>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</si>
  <si>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</si>
  <si>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</si>
  <si>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</si>
  <si>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</si>
  <si>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</si>
  <si>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</si>
  <si>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</si>
  <si>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</si>
  <si>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</si>
  <si>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</si>
  <si>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</si>
  <si>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</si>
  <si>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</si>
  <si>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</si>
  <si>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</si>
  <si>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</si>
  <si>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</si>
  <si>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</si>
  <si>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</si>
  <si>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</si>
  <si>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</si>
  <si>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</si>
  <si>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</si>
  <si>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</si>
  <si>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</si>
  <si>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</si>
  <si>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</si>
  <si>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</si>
  <si>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</si>
  <si>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</si>
  <si>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</si>
  <si>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</si>
  <si>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</si>
  <si>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</si>
  <si>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</si>
  <si>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</si>
  <si>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</si>
  <si>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</si>
  <si>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</si>
  <si>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</si>
  <si>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</si>
  <si>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</si>
  <si>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</si>
  <si>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</si>
  <si>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</si>
  <si>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</si>
  <si>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</si>
  <si>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</si>
  <si>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</si>
  <si>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</si>
  <si>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</si>
  <si>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</si>
  <si>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</si>
  <si>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</si>
  <si>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</si>
  <si>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</si>
  <si>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</si>
  <si>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</si>
  <si>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</si>
  <si>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</si>
  <si>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</si>
  <si>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</si>
  <si>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</si>
  <si>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</si>
  <si>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</si>
  <si>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</si>
  <si>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</si>
  <si>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</si>
  <si>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</si>
  <si>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</si>
  <si>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</si>
  <si>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</si>
  <si>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</si>
  <si>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</si>
  <si>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</si>
  <si>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</si>
  <si>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</si>
  <si>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</si>
  <si>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</si>
  <si>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</si>
  <si>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</si>
  <si>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</si>
  <si>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</si>
  <si>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</si>
  <si>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</si>
  <si>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</si>
  <si>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</si>
  <si>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</si>
  <si>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</si>
  <si>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</si>
  <si>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</si>
  <si>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</si>
  <si>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</si>
  <si>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</si>
  <si>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</si>
  <si>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</si>
  <si>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</si>
  <si>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</si>
  <si>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</si>
  <si>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</si>
  <si>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</si>
  <si>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</si>
  <si>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</si>
  <si>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</si>
  <si>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</si>
  <si>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</si>
  <si>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</si>
  <si>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</si>
  <si>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</si>
  <si>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</si>
  <si>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</si>
  <si>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</si>
  <si>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</si>
  <si>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</si>
  <si>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</si>
  <si>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</si>
  <si>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</si>
  <si>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</si>
  <si>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</si>
  <si>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</si>
  <si>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</si>
  <si>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</si>
  <si>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</si>
  <si>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</si>
  <si>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</si>
  <si>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</si>
  <si>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</si>
  <si>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</si>
  <si>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</si>
  <si>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</si>
  <si>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</si>
  <si>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</si>
  <si>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</si>
  <si>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</si>
  <si>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</si>
  <si>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</si>
  <si>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</si>
  <si>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</si>
  <si>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</si>
  <si>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</si>
  <si>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</si>
  <si>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</si>
  <si>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</si>
  <si>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</si>
  <si>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</si>
  <si>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</si>
  <si>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</si>
  <si>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</si>
  <si>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</si>
  <si>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</si>
  <si>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</si>
  <si>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</si>
  <si>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</si>
  <si>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</si>
  <si>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</si>
  <si>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</si>
  <si>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</si>
  <si>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</si>
  <si>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</si>
  <si>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</si>
  <si>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</si>
  <si>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</si>
  <si>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</si>
  <si>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</si>
  <si>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</si>
  <si>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</si>
  <si>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</si>
  <si>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</si>
  <si>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</si>
  <si>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</si>
  <si>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</si>
  <si>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</si>
  <si>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</si>
  <si>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</si>
  <si>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</si>
  <si>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</si>
  <si>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</si>
  <si>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</si>
  <si>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</si>
  <si>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</si>
  <si>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</si>
  <si>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</si>
  <si>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</si>
  <si>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</si>
  <si>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</si>
  <si>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</si>
  <si>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</si>
  <si>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</si>
  <si>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</si>
  <si>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</si>
  <si>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</si>
  <si>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</si>
  <si>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</si>
  <si>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</si>
  <si>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</si>
  <si>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</si>
  <si>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</si>
  <si>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</si>
  <si>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</si>
  <si>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</si>
  <si>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</si>
  <si>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</si>
  <si>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</si>
  <si>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</si>
  <si>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</si>
  <si>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</si>
  <si>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</si>
  <si>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</si>
  <si>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</si>
  <si>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</si>
  <si>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</si>
  <si>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</si>
  <si>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</si>
  <si>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</si>
  <si>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</si>
  <si>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</si>
  <si>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</si>
  <si>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</si>
  <si>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</si>
  <si>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</si>
  <si>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</si>
  <si>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</si>
  <si>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</si>
  <si>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</si>
  <si>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</si>
  <si>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</si>
  <si>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</si>
  <si>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</si>
  <si>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</si>
  <si>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</si>
  <si>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</si>
  <si>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</si>
  <si>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</si>
  <si>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</si>
  <si>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</si>
  <si>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</si>
  <si>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</si>
  <si>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</si>
  <si>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</si>
  <si>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</si>
  <si>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</si>
  <si>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</si>
  <si>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</si>
  <si>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</si>
  <si>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</si>
  <si>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</si>
  <si>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</si>
  <si>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</si>
  <si>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</si>
  <si>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</si>
  <si>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</si>
  <si>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</si>
  <si>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</si>
  <si>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</si>
  <si>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</si>
  <si>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</si>
  <si>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</si>
  <si>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</si>
  <si>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</si>
  <si>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</si>
  <si>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</si>
  <si>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</si>
  <si>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</si>
  <si>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</si>
  <si>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</si>
  <si>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</si>
  <si>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</si>
  <si>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</si>
  <si>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</si>
  <si>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</si>
  <si>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</si>
  <si>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</si>
  <si>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</si>
  <si>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</si>
  <si>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</si>
  <si>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</si>
  <si>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</si>
  <si>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</si>
  <si>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</si>
  <si>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</si>
  <si>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</si>
  <si>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</si>
  <si>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</si>
  <si>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</si>
  <si>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</si>
  <si>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</si>
  <si>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</si>
  <si>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</si>
  <si>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</si>
  <si>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</si>
  <si>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</si>
  <si>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</si>
  <si>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</si>
  <si>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</si>
  <si>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</si>
  <si>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</si>
  <si>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</si>
  <si>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</si>
  <si>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</si>
  <si>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</si>
  <si>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</si>
  <si>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</si>
  <si>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</si>
  <si>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</si>
  <si>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</si>
  <si>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</si>
  <si>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</si>
  <si>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</si>
  <si>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</si>
  <si>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</si>
  <si>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</si>
  <si>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</si>
  <si>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</si>
  <si>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</si>
  <si>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</si>
  <si>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</si>
  <si>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</si>
  <si>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</si>
  <si>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</si>
  <si>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</si>
  <si>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</si>
  <si>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</si>
  <si>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</si>
  <si>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</si>
  <si>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</si>
  <si>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</si>
  <si>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</si>
  <si>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</si>
  <si>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</si>
  <si>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</si>
  <si>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</si>
  <si>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</si>
  <si>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</si>
  <si>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</si>
  <si>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</si>
  <si>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</si>
  <si>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</si>
  <si>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</si>
  <si>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</si>
  <si>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</si>
  <si>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</si>
  <si>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</si>
  <si>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</si>
  <si>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</si>
  <si>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</si>
  <si>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</si>
  <si>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</si>
  <si>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</si>
  <si>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</si>
  <si>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</si>
  <si>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</si>
  <si>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</si>
  <si>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</si>
  <si>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</si>
  <si>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</si>
  <si>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</si>
  <si>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</si>
  <si>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</si>
  <si>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</si>
  <si>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</si>
  <si>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</si>
  <si>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</si>
  <si>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</si>
  <si>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</si>
  <si>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</si>
  <si>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</si>
  <si>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</si>
  <si>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</si>
  <si>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</si>
  <si>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</si>
  <si>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</si>
  <si>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</si>
  <si>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</si>
  <si>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</si>
  <si>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</si>
  <si>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</si>
  <si>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</si>
  <si>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</si>
  <si>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</si>
  <si>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</si>
  <si>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</si>
  <si>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</si>
  <si>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</si>
  <si>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</si>
  <si>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</si>
  <si>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</si>
  <si>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</si>
  <si>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</si>
  <si>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</si>
  <si>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</si>
  <si>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</si>
  <si>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</si>
  <si>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</si>
  <si>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</si>
  <si>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</si>
  <si>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</si>
  <si>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</si>
  <si>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</si>
  <si>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</si>
  <si>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</si>
  <si>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</si>
  <si>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</si>
  <si>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</si>
  <si>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</si>
  <si>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</si>
  <si>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</si>
  <si>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</si>
  <si>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</si>
  <si>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</si>
  <si>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</si>
  <si>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</si>
  <si>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</si>
  <si>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</si>
  <si>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</si>
  <si>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</si>
  <si>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</si>
  <si>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</si>
  <si>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</si>
  <si>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</si>
  <si>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</si>
  <si>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</si>
  <si>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</si>
  <si>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</si>
  <si>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</si>
  <si>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</si>
  <si>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</si>
  <si>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</si>
  <si>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</si>
  <si>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</si>
  <si>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</si>
  <si>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</si>
  <si>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</si>
  <si>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</si>
  <si>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</si>
  <si>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</si>
  <si>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</si>
  <si>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</si>
  <si>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</si>
  <si>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</si>
  <si>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</si>
  <si>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</si>
  <si>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</si>
  <si>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</si>
  <si>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</si>
  <si>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</si>
  <si>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</si>
  <si>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</si>
  <si>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</si>
  <si>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</si>
  <si>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</si>
  <si>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</si>
  <si>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</si>
  <si>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</si>
  <si>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</si>
  <si>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</si>
  <si>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</si>
  <si>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</si>
  <si>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</si>
  <si>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</si>
  <si>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</si>
  <si>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</si>
  <si>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</si>
  <si>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</si>
  <si>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</si>
  <si>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</si>
  <si>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</si>
  <si>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</si>
  <si>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</si>
  <si>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</si>
  <si>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</si>
  <si>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</si>
  <si>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</si>
  <si>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</si>
  <si>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</si>
  <si>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</si>
  <si>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</si>
  <si>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</si>
  <si>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</si>
  <si>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</si>
  <si>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</si>
  <si>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</si>
  <si>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</si>
  <si>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</si>
  <si>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</si>
  <si>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</si>
  <si>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</si>
  <si>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</si>
  <si>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</si>
  <si>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</si>
  <si>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</si>
  <si>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</si>
  <si>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</si>
  <si>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</si>
  <si>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</si>
  <si>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</si>
  <si>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</si>
  <si>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</si>
  <si>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</si>
  <si>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</si>
  <si>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</si>
  <si>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</si>
  <si>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</si>
  <si>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</si>
  <si>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</si>
  <si>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</si>
  <si>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</si>
  <si>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</si>
  <si>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</si>
  <si>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</si>
  <si>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</si>
  <si>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</si>
  <si>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</si>
  <si>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</si>
  <si>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</si>
  <si>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</si>
  <si>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</si>
  <si>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</si>
  <si>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</si>
  <si>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</si>
  <si>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</si>
  <si>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</si>
  <si>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</si>
  <si>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</si>
  <si>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</si>
  <si>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</si>
  <si>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</si>
  <si>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</si>
  <si>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</si>
  <si>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</si>
  <si>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</si>
  <si>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</si>
  <si>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</si>
  <si>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</si>
  <si>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</si>
  <si>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</si>
  <si>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</si>
  <si>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</si>
  <si>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</si>
  <si>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</si>
  <si>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</si>
  <si>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</si>
  <si>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</si>
  <si>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</si>
  <si>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</si>
  <si>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</si>
  <si>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</si>
  <si>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</si>
  <si>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</si>
  <si>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</si>
  <si>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</si>
  <si>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</si>
  <si>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</si>
  <si>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</si>
  <si>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</si>
  <si>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</si>
  <si>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</si>
  <si>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</si>
  <si>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</si>
  <si>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</si>
  <si>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</si>
  <si>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</si>
  <si>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</si>
  <si>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</si>
  <si>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</si>
  <si>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</si>
  <si>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</si>
  <si>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</si>
  <si>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</si>
  <si>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</si>
  <si>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</si>
  <si>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</si>
  <si>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</si>
  <si>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</si>
  <si>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</si>
  <si>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</si>
  <si>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</si>
  <si>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</si>
  <si>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</si>
  <si>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</si>
  <si>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</si>
  <si>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</si>
  <si>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</si>
  <si>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</si>
  <si>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</si>
  <si>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</si>
  <si>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</si>
  <si>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</si>
  <si>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</si>
  <si>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</si>
  <si>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</si>
  <si>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</si>
  <si>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</si>
  <si>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</si>
  <si>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</si>
  <si>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</si>
  <si>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</si>
  <si>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</si>
  <si>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</si>
  <si>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</si>
  <si>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</si>
  <si>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</si>
  <si>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</si>
  <si>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</si>
  <si>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</si>
  <si>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</si>
  <si>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</si>
  <si>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</si>
  <si>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</si>
  <si>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</si>
  <si>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</si>
  <si>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</si>
  <si>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</si>
  <si>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</si>
  <si>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</si>
  <si>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</si>
  <si>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</si>
  <si>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</si>
  <si>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</si>
  <si>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</si>
  <si>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</si>
  <si>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</si>
  <si>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</si>
  <si>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</si>
  <si>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</si>
  <si>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</si>
  <si>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</si>
  <si>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</si>
  <si>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</si>
  <si>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</si>
  <si>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</si>
  <si>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</si>
  <si>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</si>
  <si>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</si>
  <si>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</si>
  <si>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</si>
  <si>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</si>
  <si>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</si>
  <si>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</si>
  <si>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</si>
  <si>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</si>
  <si>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</si>
  <si>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</si>
  <si>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</si>
  <si>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</si>
  <si>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</si>
  <si>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</si>
  <si>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</si>
  <si>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</si>
  <si>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</si>
  <si>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</si>
  <si>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</si>
  <si>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</si>
  <si>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</si>
  <si>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</si>
  <si>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</si>
  <si>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</si>
  <si>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</si>
  <si>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</si>
  <si>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</si>
  <si>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</si>
  <si>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</si>
  <si>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</si>
  <si>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</si>
  <si>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</si>
  <si>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</si>
  <si>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</si>
  <si>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</si>
  <si>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</si>
  <si>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</si>
  <si>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</si>
  <si>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</si>
  <si>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</si>
  <si>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</si>
  <si>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</si>
  <si>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</si>
  <si>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</si>
  <si>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</si>
  <si>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</si>
  <si>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</si>
  <si>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</si>
  <si>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</si>
  <si>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</si>
  <si>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</si>
  <si>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</si>
  <si>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</si>
  <si>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</si>
  <si>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</si>
  <si>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</si>
  <si>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</si>
  <si>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</si>
  <si>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</si>
  <si>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</si>
  <si>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</si>
  <si>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</si>
  <si>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</si>
  <si>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</si>
  <si>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</si>
  <si>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</si>
  <si>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</si>
  <si>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</si>
  <si>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</si>
  <si>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</si>
  <si>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</si>
  <si>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</si>
  <si>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</si>
  <si>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</si>
  <si>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</si>
  <si>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</si>
  <si>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</si>
  <si>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</si>
  <si>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</si>
  <si>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</si>
  <si>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</si>
  <si>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</si>
  <si>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</si>
  <si>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</si>
  <si>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</si>
  <si>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</si>
  <si>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</si>
  <si>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</si>
  <si>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</si>
  <si>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</si>
  <si>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</si>
  <si>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</si>
  <si>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</si>
  <si>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</si>
  <si>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</si>
  <si>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</si>
  <si>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</si>
  <si>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</si>
  <si>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</si>
  <si>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</si>
  <si>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</si>
  <si>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</si>
  <si>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</si>
  <si>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</si>
  <si>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</si>
  <si>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</si>
  <si>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</si>
  <si>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</si>
  <si>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</si>
  <si>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</si>
  <si>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</si>
  <si>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</si>
  <si>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</si>
  <si>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</si>
  <si>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</si>
  <si>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</si>
  <si>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</si>
  <si>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</si>
  <si>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</si>
  <si>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</si>
  <si>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</si>
  <si>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</si>
  <si>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</si>
  <si>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</si>
  <si>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</si>
  <si>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</si>
  <si>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</si>
  <si>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</si>
  <si>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</si>
  <si>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</si>
  <si>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</si>
  <si>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</si>
  <si>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</si>
  <si>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</si>
  <si>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</si>
  <si>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</si>
  <si>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</si>
  <si>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</si>
  <si>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</si>
  <si>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</si>
  <si>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</si>
  <si>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</si>
  <si>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</si>
  <si>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</si>
  <si>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</si>
  <si>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</si>
  <si>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</si>
  <si>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</si>
  <si>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</si>
  <si>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</si>
  <si>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</si>
  <si>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</si>
  <si>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</si>
  <si>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</si>
  <si>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</si>
  <si>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</si>
  <si>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</si>
  <si>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</si>
  <si>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</si>
  <si>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</si>
  <si>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</si>
  <si>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</si>
  <si>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</si>
  <si>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</si>
  <si>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</si>
  <si>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</si>
  <si>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</si>
  <si>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</si>
  <si>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</si>
  <si>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</si>
  <si>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</si>
  <si>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</si>
  <si>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</si>
  <si>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</si>
  <si>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</si>
  <si>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</si>
  <si>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</si>
  <si>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</si>
  <si>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</si>
  <si>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</si>
  <si>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</si>
  <si>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</si>
  <si>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</si>
  <si>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</si>
  <si>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</si>
  <si>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</si>
  <si>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</si>
  <si>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</si>
  <si>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</si>
  <si>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</si>
  <si>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</si>
  <si>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</si>
  <si>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</si>
  <si>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</si>
  <si>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</si>
  <si>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</si>
  <si>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</si>
  <si>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</si>
  <si>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</si>
  <si>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</si>
  <si>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</si>
  <si>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</si>
  <si>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</si>
  <si>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</si>
  <si>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</si>
  <si>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</si>
  <si>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</si>
  <si>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</si>
  <si>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</si>
  <si>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</si>
  <si>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</si>
  <si>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</si>
  <si>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</si>
  <si>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</si>
  <si>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</si>
  <si>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</si>
  <si>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</si>
  <si>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</si>
  <si>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</si>
  <si>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</si>
  <si>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</si>
  <si>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</si>
  <si>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</si>
  <si>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</si>
  <si>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</si>
  <si>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</si>
  <si>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</si>
  <si>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</si>
  <si>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</si>
  <si>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</si>
  <si>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</si>
  <si>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</si>
  <si>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</si>
  <si>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</si>
  <si>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</si>
  <si>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</si>
  <si>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</si>
  <si>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</si>
  <si>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</si>
  <si>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</si>
  <si>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</si>
  <si>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</si>
  <si>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</si>
  <si>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</si>
  <si>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</si>
  <si>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</si>
  <si>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</si>
  <si>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</si>
  <si>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</si>
  <si>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</si>
  <si>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</si>
  <si>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</si>
  <si>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</si>
  <si>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</si>
  <si>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</si>
  <si>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</si>
  <si>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</si>
  <si>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</si>
  <si>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</si>
  <si>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</si>
  <si>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</si>
  <si>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</si>
  <si>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</si>
  <si>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</si>
  <si>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</si>
  <si>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</si>
  <si>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</si>
  <si>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</si>
  <si>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</si>
  <si>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</si>
  <si>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</si>
  <si>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</si>
  <si>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</si>
  <si>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</si>
  <si>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</si>
  <si>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</si>
  <si>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</si>
  <si>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</si>
  <si>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</si>
  <si>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</si>
  <si>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</si>
  <si>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</si>
  <si>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</si>
  <si>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</si>
  <si>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</si>
  <si>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</si>
  <si>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</si>
  <si>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</si>
  <si>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</si>
  <si>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</si>
  <si>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</si>
  <si>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</si>
  <si>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</si>
  <si>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</si>
  <si>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</si>
  <si>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</si>
  <si>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</si>
  <si>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</si>
  <si>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</si>
  <si>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</si>
  <si>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</si>
  <si>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</si>
  <si>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</si>
  <si>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</si>
  <si>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</si>
  <si>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</si>
  <si>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</si>
  <si>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</si>
  <si>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</si>
  <si>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</si>
  <si>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</si>
  <si>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</si>
  <si>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</si>
  <si>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</si>
  <si>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</si>
  <si>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</si>
  <si>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</si>
  <si>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</si>
  <si>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</si>
  <si>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</si>
  <si>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</si>
  <si>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</si>
  <si>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</si>
  <si>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</si>
  <si>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</si>
  <si>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</si>
  <si>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</si>
  <si>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</si>
  <si>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</si>
  <si>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</si>
  <si>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</si>
  <si>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</si>
  <si>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</si>
  <si>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</si>
  <si>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</si>
  <si>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</si>
  <si>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</si>
  <si>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</si>
  <si>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</si>
  <si>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</si>
  <si>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</si>
  <si>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</si>
  <si>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</si>
  <si>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</si>
  <si>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</si>
  <si>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</si>
  <si>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</si>
  <si>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</si>
  <si>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</si>
  <si>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</si>
  <si>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</si>
  <si>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</si>
  <si>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</si>
  <si>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</si>
  <si>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</si>
  <si>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</si>
  <si>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</si>
  <si>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</si>
  <si>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</si>
  <si>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</si>
  <si>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</si>
  <si>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</si>
  <si>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</si>
  <si>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</si>
  <si>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</si>
  <si>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</si>
  <si>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</si>
  <si>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</si>
  <si>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</si>
  <si>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</si>
  <si>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</si>
  <si>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</si>
  <si>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</si>
  <si>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</si>
  <si>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</si>
  <si>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</si>
  <si>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</si>
  <si>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</si>
  <si>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</si>
  <si>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</si>
  <si>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</si>
  <si>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</si>
  <si>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</si>
  <si>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</si>
  <si>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</si>
  <si>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</si>
  <si>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</si>
  <si>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</si>
  <si>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</si>
  <si>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</si>
  <si>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</si>
  <si>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</si>
  <si>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</si>
  <si>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</si>
  <si>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</si>
  <si>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</si>
  <si>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</si>
  <si>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</si>
  <si>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</si>
  <si>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</si>
  <si>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</si>
  <si>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</si>
  <si>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</si>
  <si>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</si>
  <si>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</si>
  <si>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</si>
  <si>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</si>
  <si>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</si>
  <si>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</si>
  <si>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</si>
  <si>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</si>
  <si>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</si>
  <si>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</si>
  <si>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</si>
  <si>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</si>
  <si>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</si>
  <si>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</si>
  <si>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</si>
  <si>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</si>
  <si>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</si>
  <si>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</si>
  <si>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</si>
  <si>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</si>
  <si>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</si>
  <si>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</si>
  <si>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</si>
  <si>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</si>
  <si>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</si>
  <si>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</si>
  <si>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</si>
  <si>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</si>
  <si>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</si>
  <si>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</si>
  <si>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</si>
  <si>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</si>
  <si>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</si>
  <si>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</si>
  <si>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</si>
  <si>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</si>
  <si>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</si>
  <si>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</si>
  <si>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</si>
  <si>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</si>
  <si>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</si>
  <si>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</si>
  <si>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</si>
  <si>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</si>
  <si>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</si>
  <si>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</si>
  <si>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</si>
  <si>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</si>
  <si>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</si>
  <si>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</si>
  <si>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</si>
  <si>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</si>
  <si>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</si>
  <si>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</si>
  <si>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</si>
  <si>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</si>
  <si>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</si>
  <si>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</si>
  <si>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</si>
  <si>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</si>
  <si>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</si>
  <si>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</si>
  <si>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</si>
  <si>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</si>
  <si>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</si>
  <si>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</si>
  <si>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</si>
  <si>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</si>
  <si>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</si>
  <si>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</si>
  <si>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</si>
  <si>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</si>
  <si>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</si>
  <si>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</si>
  <si>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</si>
  <si>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</si>
  <si>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</si>
  <si>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</si>
  <si>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</si>
  <si>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</si>
  <si>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</si>
  <si>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</si>
  <si>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</si>
  <si>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</si>
  <si>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</si>
  <si>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</si>
  <si>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</si>
  <si>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</si>
  <si>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</si>
  <si>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</si>
  <si>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</si>
  <si>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</si>
  <si>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</si>
  <si>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</si>
  <si>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</si>
  <si>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</si>
  <si>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</si>
  <si>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</si>
  <si>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</si>
  <si>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</si>
  <si>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</si>
  <si>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</si>
  <si>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</si>
  <si>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</si>
  <si>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</si>
  <si>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</si>
  <si>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</si>
  <si>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</si>
  <si>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</si>
  <si>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</si>
  <si>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</si>
  <si>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</si>
  <si>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</si>
  <si>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</si>
  <si>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</si>
  <si>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</si>
  <si>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</si>
  <si>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</si>
  <si>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</si>
  <si>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</si>
  <si>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</si>
  <si>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</si>
  <si>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</si>
  <si>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</si>
  <si>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</si>
  <si>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</si>
  <si>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</si>
  <si>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</si>
  <si>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</si>
  <si>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</si>
  <si>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</si>
  <si>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</si>
  <si>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</si>
  <si>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</si>
  <si>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</si>
  <si>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</si>
  <si>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</si>
  <si>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</si>
  <si>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</si>
  <si>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</si>
  <si>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</si>
  <si>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</si>
  <si>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</si>
  <si>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</si>
  <si>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</si>
  <si>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</si>
  <si>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</si>
  <si>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</si>
  <si>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</si>
  <si>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</si>
  <si>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</si>
  <si>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</si>
  <si>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</si>
  <si>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</si>
  <si>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</si>
  <si>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</si>
  <si>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</si>
  <si>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</si>
  <si>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</si>
  <si>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</si>
  <si>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</si>
  <si>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</si>
  <si>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</si>
  <si>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</si>
  <si>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</si>
  <si>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</si>
  <si>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</si>
  <si>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</si>
  <si>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</si>
  <si>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</si>
  <si>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</si>
  <si>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</si>
  <si>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</si>
  <si>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</si>
  <si>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</si>
  <si>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</si>
  <si>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</si>
  <si>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</si>
  <si>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</si>
  <si>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</si>
  <si>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</si>
  <si>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</si>
  <si>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</si>
  <si>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</si>
  <si>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</si>
  <si>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</si>
  <si>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</si>
  <si>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</si>
  <si>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</si>
  <si>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</si>
  <si>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</si>
  <si>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</si>
  <si>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</si>
  <si>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</si>
  <si>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</si>
  <si>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</si>
  <si>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</si>
  <si>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</si>
  <si>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</si>
  <si>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</si>
  <si>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</si>
  <si>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</si>
  <si>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</si>
  <si>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</si>
  <si>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</si>
  <si>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</si>
  <si>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</si>
  <si>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</si>
  <si>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</si>
  <si>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</si>
  <si>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</si>
  <si>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</si>
  <si>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</si>
  <si>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</si>
  <si>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</si>
  <si>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</si>
  <si>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</si>
  <si>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</si>
  <si>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</si>
  <si>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</si>
  <si>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</si>
  <si>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</si>
  <si>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</si>
  <si>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</si>
  <si>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</si>
  <si>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</si>
  <si>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</si>
  <si>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</si>
  <si>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</si>
  <si>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</si>
  <si>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</si>
  <si>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</si>
  <si>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</si>
  <si>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</si>
  <si>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</si>
  <si>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</si>
  <si>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</si>
  <si>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</si>
  <si>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</si>
  <si>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</si>
  <si>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</si>
  <si>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</si>
  <si>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</si>
  <si>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</si>
  <si>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</si>
  <si>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</si>
  <si>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</si>
  <si>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</si>
  <si>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</si>
  <si>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</si>
  <si>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</si>
  <si>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</si>
  <si>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</si>
  <si>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</si>
  <si>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</si>
  <si>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</si>
  <si>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</si>
  <si>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</si>
  <si>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</si>
  <si>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</si>
  <si>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</si>
  <si>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</si>
  <si>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</si>
  <si>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</si>
  <si>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</si>
  <si>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</si>
  <si>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</si>
  <si>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</si>
  <si>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</si>
  <si>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</si>
  <si>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</si>
  <si>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</si>
  <si>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</si>
  <si>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</si>
  <si>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</si>
  <si>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</si>
  <si>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</si>
  <si>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</si>
  <si>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</si>
  <si>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</si>
  <si>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</si>
  <si>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</si>
  <si>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</si>
  <si>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</si>
  <si>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</si>
  <si>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</si>
  <si>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</si>
  <si>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</si>
  <si>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</si>
  <si>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</si>
  <si>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</si>
  <si>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</si>
  <si>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</si>
  <si>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</si>
  <si>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</si>
  <si>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</si>
  <si>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</si>
  <si>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</si>
  <si>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</si>
  <si>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</si>
  <si>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</si>
  <si>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</si>
  <si>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</si>
  <si>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</si>
  <si>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</si>
  <si>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</si>
  <si>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</si>
  <si>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</si>
  <si>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</si>
  <si>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</si>
  <si>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</si>
  <si>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</si>
  <si>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</si>
  <si>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</si>
  <si>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</si>
  <si>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</si>
  <si>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</si>
  <si>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</si>
  <si>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</si>
  <si>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</si>
  <si>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</si>
  <si>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</si>
  <si>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</si>
  <si>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</si>
  <si>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</si>
  <si>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</si>
  <si>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</si>
  <si>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</si>
  <si>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</si>
  <si>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</si>
  <si>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</si>
  <si>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</si>
  <si>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</si>
  <si>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</si>
  <si>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</si>
  <si>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</si>
  <si>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</si>
  <si>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</si>
  <si>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</si>
  <si>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</si>
  <si>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</si>
  <si>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</si>
  <si>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</si>
  <si>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</si>
  <si>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</si>
  <si>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</si>
  <si>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</si>
  <si>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</si>
  <si>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</si>
  <si>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</si>
  <si>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</si>
  <si>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</si>
  <si>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</si>
  <si>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</si>
  <si>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</si>
  <si>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</si>
  <si>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</si>
  <si>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</si>
  <si>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</si>
  <si>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</si>
  <si>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</si>
  <si>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</si>
  <si>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</si>
  <si>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</si>
  <si>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</si>
  <si>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</si>
  <si>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</si>
  <si>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</si>
  <si>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</si>
  <si>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</si>
  <si>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</si>
  <si>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</si>
  <si>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</si>
  <si>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</si>
  <si>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</si>
  <si>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</si>
  <si>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</si>
  <si>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</si>
  <si>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</si>
  <si>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</si>
  <si>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</si>
  <si>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</si>
  <si>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</si>
  <si>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</si>
  <si>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</si>
  <si>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</si>
  <si>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</si>
  <si>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</si>
  <si>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</si>
  <si>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</si>
  <si>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</si>
  <si>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</si>
  <si>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</si>
  <si>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</si>
  <si>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</si>
  <si>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</si>
  <si>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</si>
  <si>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</si>
  <si>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</si>
  <si>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</si>
  <si>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</si>
  <si>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</si>
  <si>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</si>
  <si>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</si>
  <si>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</si>
  <si>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</si>
  <si>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</si>
  <si>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</si>
  <si>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</si>
  <si>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</si>
  <si>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</si>
  <si>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</si>
  <si>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</si>
  <si>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</si>
  <si>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</si>
  <si>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</si>
  <si>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</si>
  <si>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</si>
  <si>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</si>
  <si>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</si>
  <si>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</si>
  <si>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</si>
  <si>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</si>
  <si>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</si>
  <si>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</si>
  <si>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</si>
  <si>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</si>
  <si>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</si>
  <si>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</si>
  <si>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</si>
  <si>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</si>
  <si>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</si>
  <si>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</si>
  <si>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</si>
  <si>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</si>
  <si>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</si>
  <si>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</si>
  <si>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</si>
  <si>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</si>
  <si>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</si>
  <si>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</si>
  <si>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</si>
  <si>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</si>
  <si>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</si>
  <si>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</si>
  <si>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</si>
  <si>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</si>
  <si>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</si>
  <si>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</si>
  <si>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</si>
  <si>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</si>
  <si>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</si>
  <si>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</si>
  <si>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</si>
  <si>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</si>
  <si>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</si>
  <si>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</si>
  <si>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</si>
  <si>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</si>
  <si>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</si>
  <si>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</si>
  <si>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</si>
  <si>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</si>
  <si>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</si>
  <si>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</si>
  <si>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</si>
  <si>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</si>
  <si>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</si>
  <si>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</si>
  <si>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</si>
  <si>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</si>
  <si>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</si>
  <si>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</si>
  <si>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</si>
  <si>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</si>
  <si>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</si>
  <si>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</si>
  <si>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</si>
  <si>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</si>
  <si>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</si>
  <si>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</si>
  <si>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</si>
  <si>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</si>
  <si>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</si>
  <si>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</si>
  <si>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</si>
  <si>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</si>
  <si>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</si>
  <si>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</si>
  <si>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</si>
  <si>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</si>
  <si>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</si>
  <si>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</si>
  <si>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</si>
  <si>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</si>
  <si>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</si>
  <si>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</si>
  <si>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</si>
  <si>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</si>
  <si>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</si>
  <si>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</si>
  <si>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</si>
  <si>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</si>
  <si>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</si>
  <si>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</si>
  <si>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</si>
  <si>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</si>
  <si>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</si>
  <si>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</si>
  <si>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</si>
  <si>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</si>
  <si>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</si>
  <si>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</si>
  <si>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</si>
  <si>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</si>
  <si>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</si>
  <si>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</si>
  <si>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</si>
  <si>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</si>
  <si>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</si>
  <si>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</si>
  <si>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</si>
  <si>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</si>
  <si>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</si>
  <si>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</si>
  <si>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</si>
  <si>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</si>
  <si>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</si>
  <si>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</si>
  <si>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</si>
  <si>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</si>
  <si>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</si>
  <si>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</si>
  <si>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</si>
  <si>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</si>
  <si>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</si>
  <si>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</si>
  <si>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</si>
  <si>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</si>
  <si>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</si>
  <si>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</si>
  <si>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</si>
  <si>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</si>
  <si>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</si>
  <si>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</si>
  <si>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</si>
  <si>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</si>
  <si>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</si>
  <si>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</si>
  <si>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</si>
  <si>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</si>
  <si>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</si>
  <si>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</si>
  <si>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</si>
  <si>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</si>
  <si>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</si>
  <si>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</si>
  <si>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</si>
  <si>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</si>
  <si>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</si>
  <si>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</si>
  <si>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</si>
  <si>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</si>
  <si>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</si>
  <si>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</si>
  <si>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</si>
  <si>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</si>
  <si>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</si>
  <si>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</si>
  <si>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</si>
  <si>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</si>
  <si>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</si>
  <si>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</si>
  <si>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</si>
  <si>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</si>
  <si>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</si>
  <si>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</si>
  <si>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</si>
  <si>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</si>
  <si>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</si>
  <si>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</si>
  <si>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</si>
  <si>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</si>
  <si>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</si>
  <si>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</si>
  <si>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</si>
  <si>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</si>
  <si>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</si>
  <si>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</si>
  <si>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</si>
  <si>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</si>
  <si>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</si>
  <si>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</si>
  <si>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</si>
  <si>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</si>
  <si>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</si>
  <si>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</si>
  <si>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</si>
  <si>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</si>
  <si>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</si>
  <si>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</si>
  <si>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</si>
  <si>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</si>
  <si>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</si>
  <si>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</si>
  <si>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</si>
  <si>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</si>
  <si>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</si>
  <si>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</si>
  <si>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</si>
  <si>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</si>
  <si>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</si>
  <si>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</si>
  <si>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</si>
  <si>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</si>
  <si>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</si>
  <si>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</si>
  <si>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</si>
  <si>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</si>
  <si>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</si>
  <si>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</si>
  <si>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</si>
  <si>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</si>
  <si>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</si>
  <si>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</si>
  <si>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</si>
  <si>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</si>
  <si>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</si>
  <si>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</si>
  <si>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</si>
  <si>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</si>
  <si>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</si>
  <si>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</si>
  <si>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</si>
  <si>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</si>
  <si>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</si>
  <si>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</si>
  <si>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</si>
  <si>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</si>
  <si>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</si>
  <si>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</si>
  <si>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</si>
  <si>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</si>
  <si>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</si>
  <si>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</si>
  <si>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</si>
  <si>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</si>
  <si>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</si>
  <si>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</si>
  <si>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</si>
  <si>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</si>
  <si>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</si>
  <si>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</si>
  <si>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</si>
  <si>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</si>
  <si>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</si>
  <si>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</si>
  <si>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</si>
  <si>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</si>
  <si>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</si>
  <si>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</si>
  <si>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</si>
  <si>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</si>
  <si>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</si>
  <si>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</si>
  <si>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</si>
  <si>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</si>
  <si>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</si>
  <si>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</si>
  <si>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</si>
  <si>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</si>
  <si>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</si>
  <si>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</si>
  <si>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</si>
  <si>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</si>
  <si>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</si>
  <si>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</si>
  <si>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</si>
  <si>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</si>
  <si>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</si>
  <si>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</si>
  <si>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</si>
  <si>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</si>
  <si>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</si>
  <si>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</si>
  <si>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</si>
  <si>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</si>
  <si>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</si>
  <si>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</si>
  <si>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</si>
  <si>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</si>
  <si>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</si>
  <si>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</si>
  <si>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</si>
  <si>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</si>
  <si>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</si>
  <si>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</si>
  <si>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</si>
  <si>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</si>
  <si>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</si>
  <si>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</si>
  <si>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</si>
  <si>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</si>
  <si>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</si>
  <si>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</si>
  <si>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</si>
  <si>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</si>
  <si>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</si>
  <si>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</si>
  <si>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</si>
  <si>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</si>
  <si>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</si>
  <si>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</si>
  <si>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</si>
  <si>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</si>
  <si>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</si>
  <si>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</si>
  <si>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</si>
  <si>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</si>
  <si>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</si>
  <si>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</si>
  <si>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</si>
  <si>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</si>
  <si>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</si>
  <si>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</si>
  <si>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</si>
  <si>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</si>
  <si>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</si>
  <si>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</si>
  <si>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</si>
  <si>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</si>
  <si>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</si>
  <si>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</si>
  <si>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</si>
  <si>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</si>
  <si>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</si>
  <si>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</si>
  <si>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</si>
  <si>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</si>
  <si>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</si>
  <si>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</si>
  <si>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</si>
  <si>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</si>
  <si>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</si>
  <si>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</si>
  <si>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</si>
  <si>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</si>
  <si>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</si>
  <si>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</si>
  <si>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</si>
  <si>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</si>
  <si>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</si>
  <si>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</si>
  <si>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</si>
  <si>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</si>
  <si>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</si>
  <si>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</si>
  <si>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</si>
  <si>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</si>
  <si>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</si>
  <si>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</si>
  <si>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</si>
  <si>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</si>
  <si>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</si>
  <si>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</si>
  <si>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</si>
  <si>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</si>
  <si>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</si>
  <si>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</si>
  <si>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</si>
  <si>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</si>
  <si>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</si>
  <si>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</si>
  <si>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</si>
  <si>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</si>
  <si>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</si>
  <si>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</si>
  <si>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</si>
  <si>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</si>
  <si>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</si>
  <si>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</si>
  <si>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</si>
  <si>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</si>
  <si>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</si>
  <si>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</si>
  <si>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</si>
  <si>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</si>
  <si>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</si>
  <si>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</si>
  <si>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</si>
  <si>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</si>
  <si>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</si>
  <si>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</si>
  <si>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</si>
  <si>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</si>
  <si>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</si>
  <si>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</si>
  <si>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</si>
  <si>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</si>
  <si>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</si>
  <si>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</si>
  <si>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</si>
  <si>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</si>
  <si>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</si>
  <si>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</si>
  <si>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</si>
  <si>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</si>
  <si>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</si>
  <si>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</si>
  <si>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</si>
  <si>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</si>
  <si>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</si>
  <si>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</si>
  <si>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</si>
  <si>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</si>
  <si>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</si>
  <si>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</si>
  <si>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</si>
  <si>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</si>
  <si>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</si>
  <si>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</si>
  <si>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</si>
  <si>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</si>
  <si>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</si>
  <si>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</si>
  <si>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</si>
  <si>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</si>
  <si>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</si>
  <si>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</si>
  <si>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</si>
  <si>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</si>
  <si>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</si>
  <si>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</si>
  <si>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</si>
  <si>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</si>
  <si>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</si>
  <si>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</si>
  <si>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</si>
  <si>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</si>
  <si>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</si>
  <si>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</si>
  <si>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</si>
  <si>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</si>
  <si>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</si>
  <si>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</si>
  <si>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</si>
  <si>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</si>
  <si>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</si>
  <si>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</si>
  <si>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</si>
  <si>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</si>
  <si>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</si>
  <si>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</si>
  <si>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</si>
  <si>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</si>
  <si>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</si>
  <si>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</si>
  <si>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</si>
  <si>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</si>
  <si>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</si>
  <si>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</si>
  <si>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</si>
  <si>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</si>
  <si>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</si>
  <si>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</si>
  <si>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</si>
  <si>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</si>
  <si>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</si>
  <si>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</si>
  <si>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</si>
  <si>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</si>
  <si>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</si>
  <si>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</si>
  <si>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</si>
  <si>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</si>
  <si>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</si>
  <si>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</si>
  <si>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</si>
  <si>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</si>
  <si>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</si>
  <si>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</si>
  <si>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</si>
  <si>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</si>
  <si>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</si>
  <si>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</si>
  <si>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</si>
  <si>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</si>
  <si>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</si>
  <si>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</si>
  <si>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</si>
  <si>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</si>
  <si>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</si>
  <si>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</si>
  <si>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</si>
  <si>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</si>
  <si>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</si>
  <si>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</si>
  <si>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</si>
  <si>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</si>
  <si>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</si>
  <si>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</si>
  <si>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</si>
  <si>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</si>
  <si>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</si>
  <si>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</si>
  <si>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</si>
  <si>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</si>
  <si>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</si>
  <si>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</si>
  <si>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</si>
  <si>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</si>
  <si>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</si>
  <si>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</si>
  <si>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</si>
  <si>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</si>
  <si>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</si>
  <si>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</si>
  <si>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</si>
  <si>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</si>
  <si>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</si>
  <si>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</si>
  <si>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</si>
  <si>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</si>
  <si>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</si>
  <si>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</si>
  <si>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</si>
  <si>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</si>
  <si>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</si>
  <si>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</si>
  <si>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</si>
  <si>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</si>
  <si>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</si>
  <si>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</si>
  <si>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</si>
  <si>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</si>
  <si>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</si>
  <si>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</si>
  <si>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</si>
  <si>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</si>
  <si>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</si>
  <si>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</si>
  <si>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</si>
  <si>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</si>
  <si>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</si>
  <si>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</si>
  <si>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</si>
  <si>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</si>
  <si>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</si>
  <si>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</si>
  <si>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</si>
  <si>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</si>
  <si>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</si>
  <si>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</si>
  <si>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</si>
  <si>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</si>
  <si>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</si>
  <si>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</si>
  <si>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</si>
  <si>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</si>
  <si>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</si>
  <si>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</si>
  <si>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</si>
  <si>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</si>
  <si>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</si>
  <si>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</si>
  <si>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</si>
  <si>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</si>
  <si>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</si>
  <si>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</si>
  <si>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</si>
  <si>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</si>
  <si>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</si>
  <si>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</si>
  <si>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</si>
  <si>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</si>
  <si>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</si>
  <si>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</si>
  <si>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</si>
  <si>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</si>
  <si>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</si>
  <si>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</si>
  <si>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</si>
  <si>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</si>
  <si>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</si>
  <si>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</si>
  <si>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</si>
  <si>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</si>
  <si>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</si>
  <si>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</si>
  <si>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</si>
  <si>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</si>
  <si>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</si>
  <si>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</si>
  <si>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</si>
  <si>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</si>
  <si>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</si>
  <si>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</si>
  <si>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</si>
  <si>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</si>
  <si>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</si>
  <si>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</si>
  <si>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</si>
  <si>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</si>
  <si>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</si>
  <si>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</si>
  <si>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</si>
  <si>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</si>
  <si>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</si>
  <si>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</si>
  <si>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</si>
  <si>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</si>
  <si>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</si>
  <si>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</si>
  <si>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</si>
  <si>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</si>
  <si>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</si>
  <si>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</si>
  <si>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</si>
  <si>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</si>
  <si>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</si>
  <si>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</si>
  <si>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</si>
  <si>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</si>
  <si>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</si>
  <si>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</si>
  <si>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</si>
  <si>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</si>
  <si>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</si>
  <si>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</si>
  <si>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</si>
  <si>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</si>
  <si>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</si>
  <si>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</si>
  <si>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</si>
  <si>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</si>
  <si>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</si>
  <si>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</si>
  <si>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</si>
  <si>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</si>
  <si>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</si>
  <si>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</si>
  <si>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</si>
  <si>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</si>
  <si>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</si>
  <si>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</si>
  <si>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</si>
  <si>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</si>
  <si>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</si>
  <si>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</si>
  <si>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</si>
  <si>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</si>
  <si>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</si>
  <si>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</si>
  <si>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</si>
  <si>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</si>
  <si>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</si>
  <si>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</si>
  <si>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</si>
  <si>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</si>
  <si>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</si>
  <si>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</si>
  <si>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</si>
  <si>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</si>
  <si>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</si>
  <si>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</si>
  <si>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</si>
  <si>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</si>
  <si>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</si>
  <si>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</si>
  <si>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</si>
  <si>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</si>
  <si>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</si>
  <si>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</si>
  <si>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</si>
  <si>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</si>
  <si>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</si>
  <si>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</si>
  <si>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</si>
  <si>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</si>
  <si>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</si>
  <si>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</si>
  <si>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</si>
  <si>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</si>
  <si>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</si>
  <si>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</si>
  <si>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</si>
  <si>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</si>
  <si>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</si>
  <si>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</si>
  <si>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</si>
  <si>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</si>
  <si>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</si>
  <si>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</si>
  <si>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</si>
  <si>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</si>
  <si>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</si>
  <si>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</si>
  <si>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</si>
  <si>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</si>
  <si>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</si>
  <si>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</si>
  <si>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</si>
  <si>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</si>
  <si>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</si>
  <si>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</si>
  <si>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</si>
  <si>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</si>
  <si>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</si>
  <si>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</si>
  <si>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</si>
  <si>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</si>
  <si>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</si>
  <si>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</si>
  <si>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</si>
  <si>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</si>
  <si>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</si>
  <si>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</si>
  <si>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</si>
  <si>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</si>
  <si>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</si>
  <si>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</si>
  <si>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</si>
  <si>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</si>
  <si>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</si>
  <si>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</si>
  <si>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</si>
  <si>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</si>
  <si>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</si>
  <si>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</si>
  <si>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</si>
  <si>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</si>
  <si>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</si>
  <si>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</si>
  <si>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</si>
  <si>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</si>
  <si>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</si>
  <si>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</si>
  <si>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</si>
  <si>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</si>
  <si>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</si>
  <si>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</si>
  <si>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</si>
  <si>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</si>
  <si>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</si>
  <si>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</si>
  <si>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</si>
  <si>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</si>
  <si>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</si>
  <si>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</si>
  <si>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</si>
  <si>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</si>
  <si>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</si>
  <si>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</si>
  <si>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</si>
  <si>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</si>
  <si>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</si>
  <si>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</si>
  <si>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</si>
  <si>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</si>
  <si>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</si>
  <si>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</si>
  <si>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</si>
  <si>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</si>
  <si>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</si>
  <si>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</si>
  <si>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</si>
  <si>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</si>
  <si>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</si>
  <si>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</si>
  <si>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</si>
  <si>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</si>
  <si>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</si>
  <si>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</si>
  <si>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</si>
  <si>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</si>
  <si>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</si>
  <si>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</si>
  <si>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</si>
  <si>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</si>
  <si>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</si>
  <si>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</si>
  <si>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</si>
  <si>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</si>
  <si>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</si>
  <si>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</si>
  <si>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</si>
  <si>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</si>
  <si>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</si>
  <si>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</si>
  <si>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</si>
  <si>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</si>
  <si>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</si>
  <si>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</si>
  <si>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</si>
  <si>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</si>
  <si>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</si>
  <si>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</si>
  <si>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</si>
  <si>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</si>
  <si>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</si>
  <si>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</si>
  <si>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</si>
  <si>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</si>
  <si>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</si>
  <si>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</si>
  <si>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</si>
  <si>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</si>
  <si>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</si>
  <si>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</si>
  <si>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</si>
  <si>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</si>
  <si>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</si>
  <si>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</si>
  <si>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</si>
  <si>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</si>
  <si>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</si>
  <si>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</si>
  <si>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</si>
  <si>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</si>
  <si>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</si>
  <si>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</si>
  <si>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</si>
  <si>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</si>
  <si>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</si>
  <si>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</si>
  <si>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</si>
  <si>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</si>
  <si>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</si>
  <si>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</si>
  <si>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</si>
  <si>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</si>
  <si>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</si>
  <si>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</si>
  <si>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</si>
  <si>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</si>
  <si>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</si>
  <si>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</si>
  <si>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</si>
  <si>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</si>
  <si>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</si>
  <si>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</si>
  <si>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</si>
  <si>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</si>
  <si>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</si>
  <si>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</si>
  <si>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</si>
  <si>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</si>
  <si>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</si>
  <si>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</si>
  <si>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</si>
  <si>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</si>
  <si>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</si>
  <si>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</si>
  <si>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</si>
  <si>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</si>
  <si>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</si>
  <si>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</si>
  <si>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</si>
  <si>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</si>
  <si>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</si>
  <si>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</si>
  <si>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</si>
  <si>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</si>
  <si>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</si>
  <si>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</si>
  <si>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</si>
  <si>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</si>
  <si>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</si>
  <si>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</si>
  <si>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</si>
  <si>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</si>
  <si>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</si>
  <si>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</si>
  <si>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</si>
  <si>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</si>
  <si>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</si>
  <si>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</si>
  <si>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</si>
  <si>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</si>
  <si>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</si>
  <si>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</si>
  <si>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</si>
  <si>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</si>
  <si>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</si>
  <si>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</si>
  <si>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</si>
  <si>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</si>
  <si>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</si>
  <si>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</si>
  <si>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</si>
  <si>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</si>
  <si>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</si>
  <si>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</si>
  <si>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</si>
  <si>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</si>
  <si>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</si>
  <si>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</si>
  <si>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</si>
  <si>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</si>
  <si>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</si>
  <si>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</si>
  <si>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</si>
  <si>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</si>
  <si>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</si>
  <si>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</si>
  <si>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</si>
  <si>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</si>
  <si>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</si>
  <si>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</si>
  <si>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</si>
  <si>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</si>
  <si>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</si>
  <si>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</si>
  <si>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</si>
  <si>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</si>
  <si>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</si>
  <si>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</si>
  <si>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</si>
  <si>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</si>
  <si>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</si>
  <si>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</si>
  <si>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</si>
  <si>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</si>
  <si>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</si>
  <si>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</si>
  <si>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</si>
  <si>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</si>
  <si>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</si>
  <si>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</si>
  <si>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</si>
  <si>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</si>
  <si>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</si>
  <si>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</si>
  <si>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</si>
  <si>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</si>
  <si>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</si>
  <si>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</si>
  <si>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</si>
  <si>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</si>
  <si>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</si>
  <si>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</si>
  <si>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</si>
  <si>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</si>
  <si>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</si>
  <si>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</si>
  <si>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</si>
  <si>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</si>
  <si>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</si>
  <si>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</si>
  <si>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</si>
  <si>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</si>
  <si>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</si>
  <si>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</si>
  <si>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</si>
  <si>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</si>
  <si>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</si>
  <si>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</si>
  <si>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</si>
  <si>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</si>
  <si>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</si>
  <si>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</si>
  <si>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</si>
  <si>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</si>
  <si>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</si>
  <si>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</si>
  <si>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</si>
  <si>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</si>
  <si>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</si>
  <si>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</si>
  <si>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</si>
  <si>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</si>
  <si>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</si>
  <si>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</si>
  <si>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</si>
  <si>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</si>
  <si>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</si>
  <si>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</si>
  <si>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</si>
  <si>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</si>
  <si>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</si>
  <si>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</si>
  <si>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</si>
  <si>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</si>
  <si>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</si>
  <si>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</si>
  <si>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</si>
  <si>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</si>
  <si>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</si>
  <si>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</si>
  <si>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</si>
  <si>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</si>
  <si>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</si>
  <si>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</si>
  <si>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</si>
  <si>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</si>
  <si>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</si>
  <si>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</si>
  <si>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</si>
  <si>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</si>
  <si>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</si>
  <si>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</si>
  <si>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</si>
  <si>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</si>
  <si>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</si>
  <si>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</si>
  <si>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</si>
  <si>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</si>
  <si>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</si>
  <si>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</si>
  <si>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</si>
  <si>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</si>
  <si>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</si>
  <si>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</si>
  <si>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</si>
  <si>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</si>
  <si>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</si>
  <si>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</si>
  <si>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</si>
  <si>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</si>
  <si>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</si>
  <si>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</si>
  <si>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</si>
  <si>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</si>
  <si>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</si>
  <si>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</si>
  <si>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</si>
  <si>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</si>
  <si>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</si>
  <si>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</si>
  <si>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</si>
  <si>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</si>
  <si>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</si>
  <si>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</si>
  <si>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</si>
  <si>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</si>
  <si>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</si>
  <si>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</si>
  <si>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</si>
  <si>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</si>
  <si>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</si>
  <si>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</si>
  <si>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</si>
  <si>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</si>
  <si>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</si>
  <si>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</si>
  <si>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</si>
  <si>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</si>
  <si>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</si>
  <si>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</si>
  <si>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</si>
  <si>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</si>
  <si>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</si>
  <si>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</si>
  <si>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</si>
  <si>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</si>
  <si>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</si>
  <si>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</si>
  <si>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</si>
  <si>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</si>
  <si>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</si>
  <si>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</si>
  <si>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</si>
  <si>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</si>
  <si>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</si>
  <si>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</si>
  <si>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</si>
  <si>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</si>
  <si>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</si>
  <si>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</si>
  <si>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</si>
  <si>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</si>
  <si>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</si>
  <si>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</si>
  <si>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</si>
  <si>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</si>
  <si>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</si>
  <si>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</si>
  <si>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</si>
  <si>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</si>
  <si>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</si>
  <si>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</si>
  <si>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</si>
  <si>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</si>
  <si>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</si>
  <si>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</si>
  <si>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</si>
  <si>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</si>
  <si>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</si>
  <si>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</si>
  <si>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</si>
  <si>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</si>
  <si>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</si>
  <si>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</si>
  <si>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</si>
  <si>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</si>
  <si>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</si>
  <si>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</si>
  <si>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</si>
  <si>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</si>
  <si>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</si>
  <si>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</si>
  <si>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</si>
  <si>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</si>
  <si>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</si>
  <si>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</si>
  <si>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</si>
  <si>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</si>
  <si>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</si>
  <si>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</si>
  <si>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</si>
  <si>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</si>
  <si>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</si>
  <si>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</si>
  <si>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</si>
  <si>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</si>
  <si>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</si>
  <si>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</si>
  <si>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</si>
  <si>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</si>
  <si>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</si>
  <si>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</si>
  <si>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</si>
  <si>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</si>
  <si>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</si>
  <si>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</si>
  <si>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</si>
  <si>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</si>
  <si>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</si>
  <si>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</si>
  <si>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</si>
  <si>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</si>
  <si>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</si>
  <si>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</si>
  <si>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</si>
  <si>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</si>
  <si>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</si>
  <si>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</si>
  <si>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</si>
  <si>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</si>
  <si>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</si>
  <si>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</si>
  <si>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</si>
  <si>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</si>
  <si>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</si>
  <si>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</si>
  <si>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</si>
  <si>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</si>
  <si>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</si>
  <si>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</si>
  <si>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</si>
  <si>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</si>
  <si>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</si>
  <si>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</si>
  <si>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</si>
  <si>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</si>
  <si>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</si>
  <si>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</si>
  <si>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</si>
  <si>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</si>
  <si>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</si>
  <si>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</si>
  <si>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</si>
  <si>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</si>
  <si>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</si>
  <si>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</si>
  <si>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</si>
  <si>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</si>
  <si>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</si>
  <si>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</si>
  <si>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</si>
  <si>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</si>
  <si>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</si>
  <si>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</si>
  <si>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</si>
  <si>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</si>
  <si>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</si>
  <si>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</si>
  <si>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</si>
  <si>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</si>
  <si>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</si>
  <si>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</si>
  <si>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</si>
  <si>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</si>
  <si>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</si>
  <si>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</si>
  <si>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</si>
  <si>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</si>
  <si>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</si>
  <si>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</si>
  <si>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</si>
  <si>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</si>
  <si>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</si>
  <si>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</si>
  <si>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</si>
  <si>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</si>
  <si>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</si>
  <si>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</si>
  <si>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</si>
  <si>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</si>
  <si>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</si>
  <si>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</si>
  <si>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</si>
  <si>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</si>
  <si>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</si>
  <si>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</si>
  <si>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</si>
  <si>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</si>
  <si>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</si>
  <si>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</si>
  <si>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</si>
  <si>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</si>
  <si>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</si>
  <si>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</si>
  <si>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</si>
  <si>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</si>
  <si>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</si>
  <si>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</si>
  <si>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</si>
  <si>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</si>
  <si>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</si>
  <si>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</si>
  <si>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</si>
  <si>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</si>
  <si>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</si>
  <si>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</si>
  <si>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</si>
  <si>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</si>
  <si>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</si>
  <si>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</si>
  <si>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</si>
  <si>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</si>
  <si>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</si>
  <si>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</si>
  <si>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</si>
  <si>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</si>
  <si>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</si>
  <si>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</si>
  <si>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</si>
  <si>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</si>
  <si>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</si>
  <si>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</si>
  <si>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</si>
  <si>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</si>
  <si>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</si>
  <si>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</si>
  <si>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</si>
  <si>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</si>
  <si>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</si>
  <si>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</si>
  <si>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</si>
  <si>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</si>
  <si>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</si>
  <si>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</si>
  <si>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</si>
  <si>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</si>
  <si>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</si>
  <si>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</si>
  <si>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</si>
  <si>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</si>
  <si>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</si>
  <si>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</si>
  <si>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</si>
  <si>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</si>
  <si>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</si>
  <si>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</si>
  <si>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</si>
  <si>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</si>
  <si>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</si>
  <si>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</si>
  <si>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</si>
  <si>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</si>
  <si>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</si>
  <si>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</si>
  <si>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</si>
  <si>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</si>
  <si>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</si>
  <si>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</si>
  <si>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</si>
  <si>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</si>
  <si>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</si>
  <si>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</si>
  <si>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</si>
  <si>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</si>
  <si>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</si>
  <si>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</si>
  <si>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</si>
  <si>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</si>
  <si>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</si>
  <si>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</si>
  <si>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</si>
  <si>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</si>
  <si>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</si>
  <si>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</si>
  <si>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</si>
  <si>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</si>
  <si>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</si>
  <si>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</si>
  <si>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</si>
  <si>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</si>
  <si>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</si>
  <si>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</si>
  <si>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</si>
  <si>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</si>
  <si>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</si>
  <si>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</si>
  <si>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</si>
  <si>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</si>
  <si>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</si>
  <si>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</si>
  <si>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</si>
  <si>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</si>
  <si>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</si>
  <si>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</si>
  <si>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</si>
  <si>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</si>
  <si>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</si>
  <si>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</si>
  <si>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</si>
  <si>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</si>
  <si>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</si>
  <si>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</si>
  <si>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</si>
  <si>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</si>
  <si>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</si>
  <si>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</si>
  <si>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</si>
  <si>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</si>
  <si>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</si>
  <si>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</si>
  <si>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</si>
  <si>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</si>
  <si>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</si>
  <si>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</si>
  <si>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</si>
  <si>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</si>
  <si>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</si>
  <si>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</si>
  <si>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</si>
  <si>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</si>
  <si>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</si>
  <si>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</si>
  <si>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</si>
  <si>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</si>
  <si>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</si>
  <si>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</si>
  <si>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</si>
  <si>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</si>
  <si>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</si>
  <si>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</si>
  <si>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</si>
  <si>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</si>
  <si>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</si>
  <si>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</si>
  <si>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</si>
  <si>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</si>
  <si>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</si>
  <si>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</si>
  <si>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</si>
  <si>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</si>
  <si>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</si>
  <si>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</si>
  <si>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</si>
  <si>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</si>
  <si>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</si>
  <si>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</si>
  <si>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</si>
  <si>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</si>
  <si>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</si>
  <si>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</si>
  <si>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</si>
  <si>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</si>
  <si>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</si>
  <si>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</si>
  <si>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</si>
  <si>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</si>
  <si>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</si>
  <si>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</si>
  <si>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</si>
  <si>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</si>
  <si>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</si>
  <si>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</si>
  <si>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</si>
  <si>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</si>
  <si>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</si>
  <si>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</si>
  <si>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</si>
  <si>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</si>
  <si>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</si>
  <si>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</si>
  <si>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</si>
  <si>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</si>
  <si>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</si>
  <si>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</si>
  <si>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</si>
  <si>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</si>
  <si>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</si>
  <si>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</si>
  <si>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</si>
  <si>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</si>
  <si>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</si>
  <si>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</si>
  <si>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</si>
  <si>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</si>
  <si>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</si>
  <si>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</si>
  <si>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</si>
  <si>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</si>
  <si>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</si>
  <si>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</si>
  <si>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</si>
  <si>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</si>
  <si>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</si>
  <si>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</si>
  <si>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</si>
  <si>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</si>
  <si>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</si>
  <si>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</si>
  <si>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</si>
  <si>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</si>
  <si>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</si>
  <si>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</si>
  <si>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</si>
  <si>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</si>
  <si>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</si>
  <si>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</si>
  <si>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</si>
  <si>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</si>
  <si>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</si>
  <si>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</si>
  <si>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</si>
  <si>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</si>
  <si>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</si>
  <si>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</si>
  <si>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</si>
  <si>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</si>
  <si>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</si>
  <si>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</si>
  <si>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</si>
  <si>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</si>
  <si>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</si>
  <si>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</si>
  <si>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</si>
  <si>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</si>
  <si>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</si>
  <si>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</si>
  <si>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</si>
  <si>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</si>
  <si>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</si>
  <si>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</si>
  <si>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</si>
  <si>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</si>
  <si>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</si>
  <si>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</si>
  <si>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</si>
  <si>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</si>
  <si>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</si>
  <si>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</si>
  <si>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</si>
  <si>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</si>
  <si>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</si>
  <si>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</si>
  <si>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</si>
  <si>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</si>
  <si>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</si>
  <si>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</si>
  <si>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</si>
  <si>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</si>
  <si>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</si>
  <si>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</si>
  <si>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</si>
  <si>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</si>
  <si>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</si>
  <si>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</si>
  <si>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</si>
  <si>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</si>
  <si>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</si>
  <si>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</si>
  <si>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</si>
  <si>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</si>
  <si>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</si>
  <si>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</si>
  <si>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</si>
  <si>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</si>
  <si>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</si>
  <si>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</si>
  <si>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</si>
  <si>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</si>
  <si>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</si>
  <si>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</si>
  <si>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</si>
  <si>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</si>
  <si>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</si>
  <si>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</si>
  <si>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</si>
  <si>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</si>
  <si>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</si>
  <si>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</si>
  <si>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</si>
  <si>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</si>
  <si>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</si>
  <si>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</si>
  <si>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</si>
  <si>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</si>
  <si>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</si>
  <si>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</si>
  <si>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</si>
  <si>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</si>
  <si>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</si>
  <si>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</si>
  <si>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</si>
  <si>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</si>
  <si>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</si>
  <si>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</si>
  <si>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</si>
  <si>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</si>
  <si>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</si>
  <si>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</si>
  <si>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</si>
  <si>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</si>
  <si>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</si>
  <si>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</si>
  <si>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</si>
  <si>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</si>
  <si>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</si>
  <si>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</si>
  <si>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</si>
  <si>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</si>
  <si>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</si>
  <si>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</si>
  <si>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</si>
  <si>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</si>
  <si>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</si>
  <si>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</si>
  <si>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</si>
  <si>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</si>
  <si>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</si>
  <si>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</si>
  <si>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</si>
  <si>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</si>
  <si>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</si>
  <si>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</si>
  <si>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</si>
  <si>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</si>
  <si>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</si>
  <si>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</si>
  <si>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</si>
  <si>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</si>
  <si>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</si>
  <si>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</si>
  <si>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</si>
  <si>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</si>
  <si>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</si>
  <si>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</si>
  <si>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</si>
  <si>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</si>
  <si>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</si>
  <si>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</si>
  <si>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</si>
  <si>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</si>
  <si>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</si>
  <si>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</si>
  <si>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</si>
  <si>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</si>
  <si>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</si>
  <si>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</si>
  <si>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</si>
  <si>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</si>
  <si>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</si>
  <si>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</si>
  <si>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</si>
  <si>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</si>
  <si>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</si>
  <si>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</si>
  <si>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</si>
  <si>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</si>
  <si>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</si>
  <si>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</si>
  <si>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</si>
  <si>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</si>
  <si>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</si>
  <si>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</si>
  <si>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</si>
  <si>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</si>
  <si>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</si>
  <si>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</si>
  <si>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</si>
  <si>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</si>
  <si>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</si>
  <si>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</si>
  <si>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</si>
  <si>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</si>
  <si>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</si>
  <si>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</si>
  <si>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</si>
  <si>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</si>
  <si>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</si>
  <si>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</si>
  <si>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</si>
  <si>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</si>
  <si>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</si>
  <si>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</si>
  <si>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</si>
  <si>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</si>
  <si>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</si>
  <si>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</si>
  <si>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</si>
  <si>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</si>
  <si>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</si>
  <si>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</si>
  <si>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</si>
  <si>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</si>
  <si>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</si>
  <si>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</si>
  <si>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</si>
  <si>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</si>
  <si>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</si>
  <si>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</si>
  <si>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</si>
  <si>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</si>
  <si>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</si>
  <si>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</si>
  <si>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</si>
  <si>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</si>
  <si>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</si>
  <si>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</si>
  <si>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</si>
  <si>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</si>
  <si>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</si>
  <si>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</si>
  <si>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</si>
  <si>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</si>
  <si>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</si>
  <si>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</si>
  <si>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</si>
  <si>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</si>
  <si>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</si>
  <si>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</si>
  <si>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</si>
  <si>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</si>
  <si>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</si>
  <si>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</si>
  <si>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</si>
  <si>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</si>
  <si>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</si>
  <si>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</si>
  <si>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</si>
  <si>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</si>
  <si>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</si>
  <si>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</si>
  <si>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</si>
  <si>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</si>
  <si>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</si>
  <si>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</si>
  <si>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</si>
  <si>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</si>
  <si>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</si>
  <si>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</si>
  <si>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</si>
  <si>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</si>
  <si>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</si>
  <si>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</si>
  <si>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</si>
  <si>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</si>
  <si>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</si>
  <si>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</si>
  <si>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</si>
  <si>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</si>
  <si>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</si>
  <si>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</si>
  <si>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</si>
  <si>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</si>
  <si>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</si>
  <si>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</si>
  <si>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</si>
  <si>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</si>
  <si>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</si>
  <si>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</si>
  <si>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</si>
  <si>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</si>
  <si>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</si>
  <si>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</si>
  <si>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</si>
  <si>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</si>
  <si>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</si>
  <si>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</si>
  <si>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</si>
  <si>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</si>
  <si>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</si>
  <si>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</si>
  <si>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</si>
  <si>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</si>
  <si>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</si>
  <si>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</si>
  <si>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</si>
  <si>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</si>
  <si>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</si>
  <si>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</si>
  <si>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</si>
  <si>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</si>
  <si>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</si>
  <si>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</si>
  <si>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</si>
  <si>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</si>
  <si>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</si>
  <si>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</si>
  <si>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</si>
  <si>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</si>
  <si>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</si>
  <si>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</si>
  <si>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</si>
  <si>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</si>
  <si>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</si>
  <si>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</si>
  <si>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</si>
  <si>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</si>
  <si>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</si>
  <si>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</si>
  <si>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</si>
  <si>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</si>
  <si>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</si>
  <si>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</si>
  <si>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</si>
  <si>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</si>
  <si>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</si>
  <si>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</si>
  <si>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</si>
  <si>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</si>
  <si>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</si>
  <si>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</si>
  <si>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</si>
  <si>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</si>
  <si>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</si>
  <si>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</si>
  <si>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</si>
  <si>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</si>
  <si>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</si>
  <si>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</si>
  <si>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</si>
  <si>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</si>
  <si>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</si>
  <si>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</si>
  <si>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</si>
  <si>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</si>
  <si>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</si>
  <si>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</si>
  <si>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</si>
  <si>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</si>
  <si>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</si>
  <si>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</si>
  <si>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</si>
  <si>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</si>
  <si>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</si>
  <si>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</si>
  <si>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</si>
  <si>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</si>
  <si>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</si>
  <si>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</si>
  <si>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</si>
  <si>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</si>
  <si>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</si>
  <si>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</si>
  <si>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</si>
  <si>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</si>
  <si>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</si>
  <si>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</si>
  <si>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</si>
  <si>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</si>
  <si>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</si>
  <si>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</si>
  <si>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</si>
  <si>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</si>
  <si>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</si>
  <si>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</si>
  <si>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</si>
  <si>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</si>
  <si>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</si>
  <si>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</si>
  <si>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</si>
  <si>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</si>
  <si>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</si>
  <si>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</si>
  <si>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</si>
  <si>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</si>
  <si>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</si>
  <si>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</si>
  <si>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</si>
  <si>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</si>
  <si>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</si>
  <si>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</si>
  <si>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</si>
  <si>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</si>
  <si>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</si>
  <si>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</si>
  <si>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</si>
  <si>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</si>
  <si>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</si>
  <si>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</si>
  <si>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</si>
  <si>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</si>
  <si>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</si>
  <si>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</si>
  <si>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</si>
  <si>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</si>
  <si>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</si>
  <si>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</si>
  <si>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</si>
  <si>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</si>
  <si>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</si>
  <si>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</si>
  <si>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</si>
  <si>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</si>
  <si>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</si>
  <si>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</si>
  <si>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</si>
  <si>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</si>
  <si>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</si>
  <si>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</si>
  <si>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</si>
  <si>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</si>
  <si>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</si>
  <si>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</si>
  <si>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</si>
  <si>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</si>
  <si>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</si>
  <si>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</si>
  <si>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</si>
  <si>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</si>
  <si>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</si>
  <si>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</si>
  <si>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</si>
  <si>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</si>
  <si>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</si>
  <si>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</si>
  <si>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</si>
  <si>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</si>
  <si>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</si>
  <si>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</si>
  <si>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</si>
  <si>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</si>
  <si>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</si>
  <si>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</si>
  <si>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</si>
  <si>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</si>
  <si>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</si>
  <si>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</si>
  <si>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</si>
  <si>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</si>
  <si>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</si>
  <si>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</si>
  <si>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</si>
  <si>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</si>
  <si>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</si>
  <si>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</si>
  <si>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</si>
  <si>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</si>
  <si>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</si>
  <si>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</si>
  <si>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</si>
  <si>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</si>
  <si>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</si>
  <si>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</si>
  <si>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</si>
  <si>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</si>
  <si>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</si>
  <si>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</si>
  <si>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</si>
  <si>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</si>
  <si>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</si>
  <si>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</si>
  <si>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</si>
  <si>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</si>
  <si>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</si>
  <si>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</si>
  <si>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</si>
  <si>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</si>
  <si>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</si>
  <si>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</si>
  <si>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</si>
  <si>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</si>
  <si>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</si>
  <si>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</si>
  <si>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</si>
  <si>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</si>
  <si>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</si>
  <si>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</si>
  <si>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</si>
  <si>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</si>
  <si>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</si>
  <si>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</si>
  <si>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</si>
  <si>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</si>
  <si>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</si>
  <si>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</si>
  <si>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</si>
  <si>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</si>
  <si>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</si>
  <si>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</si>
  <si>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</si>
  <si>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</si>
  <si>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</si>
  <si>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</si>
  <si>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</si>
  <si>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</si>
  <si>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</si>
  <si>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</si>
  <si>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</si>
  <si>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</si>
  <si>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</si>
  <si>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</si>
  <si>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</si>
  <si>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</si>
  <si>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</si>
  <si>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</si>
  <si>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</si>
  <si>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</si>
  <si>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</si>
  <si>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</si>
  <si>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</si>
  <si>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</si>
  <si>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</si>
  <si>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</si>
  <si>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</si>
  <si>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</si>
  <si>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</si>
  <si>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</si>
  <si>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</si>
  <si>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</si>
  <si>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</si>
  <si>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</si>
  <si>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</si>
  <si>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</si>
  <si>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</si>
  <si>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</si>
  <si>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</si>
  <si>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</si>
  <si>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</si>
  <si>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</si>
  <si>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</si>
  <si>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</si>
  <si>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</si>
  <si>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</si>
  <si>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</si>
  <si>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</si>
  <si>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</si>
  <si>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</si>
  <si>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</si>
  <si>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</si>
  <si>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</si>
  <si>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</si>
  <si>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</si>
  <si>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</si>
  <si>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</si>
  <si>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</si>
  <si>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</si>
  <si>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</si>
  <si>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</si>
  <si>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</si>
  <si>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</si>
  <si>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</si>
  <si>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</si>
  <si>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</si>
  <si>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</si>
  <si>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</si>
  <si>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</si>
  <si>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</si>
  <si>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</si>
  <si>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</si>
  <si>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</si>
  <si>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</si>
  <si>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</si>
  <si>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</si>
  <si>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</si>
  <si>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</si>
  <si>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</si>
  <si>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</si>
  <si>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</si>
  <si>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</si>
  <si>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</si>
  <si>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</si>
  <si>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</si>
  <si>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</si>
  <si>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</si>
  <si>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</si>
  <si>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</si>
  <si>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</si>
  <si>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</si>
  <si>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</si>
  <si>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</si>
  <si>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</si>
  <si>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</si>
  <si>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</si>
  <si>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</si>
  <si>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</si>
  <si>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</si>
  <si>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</si>
  <si>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</si>
  <si>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</si>
  <si>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</si>
  <si>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</si>
  <si>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</si>
  <si>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</si>
  <si>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</si>
  <si>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</si>
  <si>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</si>
  <si>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</si>
  <si>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</si>
  <si>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</si>
  <si>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</si>
  <si>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</si>
  <si>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</si>
  <si>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</si>
  <si>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</si>
  <si>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</si>
  <si>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</si>
  <si>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</si>
  <si>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</si>
  <si>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</si>
  <si>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</si>
  <si>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</si>
  <si>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</si>
  <si>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</si>
  <si>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</si>
  <si>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</si>
  <si>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</si>
  <si>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</si>
  <si>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</si>
  <si>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</si>
  <si>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</si>
  <si>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</si>
  <si>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</si>
  <si>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</si>
  <si>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</si>
  <si>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</si>
  <si>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</si>
  <si>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</si>
  <si>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</si>
  <si>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</si>
  <si>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</si>
  <si>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</si>
  <si>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</si>
  <si>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</si>
  <si>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</si>
  <si>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</si>
  <si>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</si>
  <si>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</si>
  <si>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</si>
  <si>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</si>
  <si>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</si>
  <si>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</si>
  <si>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</si>
  <si>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</si>
  <si>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</si>
  <si>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</si>
  <si>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</si>
  <si>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</si>
  <si>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</si>
  <si>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</si>
  <si>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</si>
  <si>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</si>
  <si>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</si>
  <si>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</si>
  <si>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</si>
  <si>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</si>
  <si>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</si>
  <si>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</si>
  <si>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</si>
  <si>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</si>
  <si>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</si>
  <si>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</si>
  <si>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</si>
  <si>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</si>
  <si>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</si>
  <si>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</si>
  <si>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</si>
  <si>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</si>
  <si>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</si>
  <si>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</si>
  <si>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</si>
  <si>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</si>
  <si>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</si>
  <si>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</si>
  <si>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</si>
  <si>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</si>
  <si>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</si>
  <si>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</si>
  <si>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</si>
  <si>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</si>
  <si>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</si>
  <si>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</si>
  <si>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</si>
  <si>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</si>
  <si>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</si>
  <si>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</si>
  <si>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</si>
  <si>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</si>
  <si>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</si>
  <si>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</si>
  <si>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</si>
  <si>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</si>
  <si>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</si>
  <si>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</si>
  <si>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</si>
  <si>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</si>
  <si>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</si>
  <si>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</si>
  <si>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</si>
  <si>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</si>
  <si>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</si>
  <si>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</si>
  <si>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</si>
  <si>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</si>
  <si>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</si>
  <si>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</si>
  <si>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</si>
  <si>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</si>
  <si>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</si>
  <si>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</si>
  <si>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</si>
  <si>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</si>
  <si>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</si>
  <si>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</si>
  <si>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</si>
  <si>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</si>
  <si>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</si>
  <si>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</si>
  <si>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</si>
  <si>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</si>
  <si>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</si>
  <si>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</si>
  <si>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</si>
  <si>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</si>
  <si>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</si>
  <si>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</si>
  <si>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</si>
  <si>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</si>
  <si>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</si>
  <si>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</si>
  <si>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</si>
  <si>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</si>
  <si>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</si>
  <si>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</si>
  <si>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</si>
  <si>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</si>
  <si>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</si>
  <si>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</si>
  <si>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</si>
  <si>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</si>
  <si>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</si>
  <si>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</si>
  <si>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</si>
  <si>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</si>
  <si>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</si>
  <si>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</si>
  <si>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</si>
  <si>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</si>
  <si>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</si>
  <si>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</si>
  <si>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</si>
  <si>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</si>
  <si>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</si>
  <si>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</si>
  <si>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</si>
  <si>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</si>
  <si>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</si>
  <si>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</si>
  <si>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</si>
  <si>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</si>
  <si>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</si>
  <si>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</si>
  <si>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</si>
  <si>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</si>
  <si>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</si>
  <si>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</si>
  <si>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</si>
  <si>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</si>
  <si>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</si>
  <si>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</si>
  <si>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</si>
  <si>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</si>
  <si>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</si>
  <si>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</si>
  <si>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</si>
  <si>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</si>
  <si>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</si>
  <si>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</si>
  <si>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</si>
  <si>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</si>
  <si>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</si>
  <si>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</si>
  <si>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</si>
  <si>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</si>
  <si>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</si>
  <si>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</si>
  <si>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</si>
  <si>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</si>
  <si>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</si>
  <si>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</si>
  <si>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</si>
  <si>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</si>
  <si>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</si>
  <si>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</si>
  <si>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</si>
  <si>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</si>
  <si>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</si>
  <si>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</si>
  <si>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</si>
  <si>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</si>
  <si>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</si>
  <si>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</si>
  <si>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</si>
  <si>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</si>
  <si>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</si>
  <si>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</si>
  <si>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</si>
  <si>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</si>
  <si>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</si>
  <si>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</si>
  <si>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</si>
  <si>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</si>
  <si>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</si>
  <si>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</si>
  <si>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</si>
  <si>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</si>
  <si>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</si>
  <si>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</si>
  <si>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</si>
  <si>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</si>
  <si>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</si>
  <si>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</si>
  <si>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</si>
  <si>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</si>
  <si>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</si>
  <si>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</si>
  <si>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</si>
  <si>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</si>
  <si>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</si>
  <si>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</si>
  <si>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</si>
  <si>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</si>
  <si>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</si>
  <si>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</si>
  <si>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</si>
  <si>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</si>
  <si>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</si>
  <si>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</si>
  <si>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</si>
  <si>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</si>
  <si>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</si>
  <si>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</si>
  <si>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</si>
  <si>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</si>
  <si>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</si>
  <si>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</si>
  <si>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</si>
  <si>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</si>
  <si>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</si>
  <si>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</si>
  <si>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</si>
  <si>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</si>
  <si>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</si>
  <si>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</si>
  <si>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</si>
  <si>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</si>
  <si>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</si>
  <si>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</si>
  <si>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</si>
  <si>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</si>
  <si>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</si>
  <si>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</si>
  <si>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</si>
  <si>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</si>
  <si>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</si>
  <si>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</si>
  <si>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</si>
  <si>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</si>
  <si>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</si>
  <si>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</si>
  <si>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</si>
  <si>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</si>
  <si>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</si>
  <si>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</si>
  <si>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</si>
  <si>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</si>
  <si>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</si>
  <si>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</si>
  <si>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</si>
  <si>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</si>
  <si>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</si>
  <si>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</si>
  <si>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</si>
  <si>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</si>
  <si>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</si>
  <si>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</si>
  <si>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</si>
  <si>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</si>
  <si>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</si>
  <si>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</si>
  <si>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</si>
  <si>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</si>
  <si>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</si>
  <si>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</si>
  <si>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</si>
  <si>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</si>
  <si>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</si>
  <si>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</si>
  <si>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</si>
  <si>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</si>
  <si>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</si>
  <si>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</si>
  <si>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</si>
  <si>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</si>
  <si>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</si>
  <si>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</si>
  <si>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</si>
  <si>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</si>
  <si>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</si>
  <si>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</si>
  <si>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</si>
  <si>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</si>
  <si>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</si>
  <si>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</si>
  <si>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</si>
  <si>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</si>
  <si>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</si>
  <si>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</si>
  <si>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</si>
  <si>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</si>
  <si>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</si>
  <si>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</si>
  <si>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</si>
  <si>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</si>
  <si>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</si>
  <si>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</si>
  <si>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</si>
  <si>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</si>
  <si>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</si>
  <si>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</si>
  <si>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</si>
  <si>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</si>
  <si>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</si>
  <si>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</si>
  <si>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</si>
  <si>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</si>
  <si>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</si>
  <si>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</si>
  <si>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</si>
  <si>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</si>
  <si>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</si>
  <si>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</si>
  <si>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</si>
  <si>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</si>
  <si>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</si>
  <si>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</si>
  <si>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</si>
  <si>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</si>
  <si>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</si>
  <si>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</si>
  <si>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</si>
  <si>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</si>
  <si>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</si>
  <si>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</si>
  <si>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</si>
  <si>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</si>
  <si>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</si>
  <si>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</si>
  <si>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</si>
  <si>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</si>
  <si>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</si>
  <si>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</si>
  <si>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</si>
  <si>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</si>
  <si>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</si>
  <si>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</si>
  <si>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</si>
  <si>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</si>
  <si>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</si>
  <si>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</si>
  <si>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</si>
  <si>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</si>
  <si>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</si>
  <si>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</si>
  <si>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</si>
  <si>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</si>
  <si>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</si>
  <si>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</si>
  <si>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</si>
  <si>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</si>
  <si>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</si>
  <si>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</si>
  <si>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</si>
  <si>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</si>
  <si>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</si>
  <si>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</si>
  <si>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</si>
  <si>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</si>
  <si>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</si>
  <si>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</si>
  <si>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</si>
  <si>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</si>
  <si>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</si>
  <si>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</si>
  <si>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</si>
  <si>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</si>
  <si>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</si>
  <si>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</si>
  <si>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</si>
  <si>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</si>
  <si>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</si>
  <si>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</si>
  <si>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</si>
  <si>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</si>
  <si>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</si>
  <si>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</si>
  <si>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</si>
  <si>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</si>
  <si>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</si>
  <si>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</si>
  <si>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</si>
  <si>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</si>
  <si>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</si>
  <si>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</si>
  <si>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</si>
  <si>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</si>
  <si>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</si>
  <si>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</si>
  <si>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</si>
  <si>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</si>
  <si>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</si>
  <si>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</si>
  <si>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</si>
  <si>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</si>
  <si>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</si>
  <si>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</si>
  <si>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</si>
  <si>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</si>
  <si>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</si>
  <si>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</si>
  <si>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</si>
  <si>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</si>
  <si>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</si>
  <si>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</si>
  <si>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</si>
  <si>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</si>
  <si>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</si>
  <si>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</si>
  <si>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</si>
  <si>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</si>
  <si>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</si>
  <si>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</si>
  <si>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</si>
  <si>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</si>
  <si>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</si>
  <si>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</si>
  <si>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</si>
  <si>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</si>
  <si>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</si>
  <si>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</si>
  <si>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</si>
  <si>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</si>
  <si>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</si>
  <si>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</si>
  <si>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</si>
  <si>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</si>
  <si>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</si>
  <si>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</si>
  <si>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</si>
  <si>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</si>
  <si>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</si>
  <si>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</si>
  <si>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</si>
  <si>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</si>
  <si>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</si>
  <si>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</si>
  <si>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</si>
  <si>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</si>
  <si>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</si>
  <si>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</si>
  <si>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</si>
  <si>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</si>
  <si>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</si>
  <si>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</si>
  <si>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</si>
  <si>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</si>
  <si>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</si>
  <si>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</si>
  <si>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</si>
  <si>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</si>
  <si>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</si>
  <si>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</si>
  <si>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</si>
  <si>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</si>
  <si>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</si>
  <si>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</si>
  <si>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</si>
  <si>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</si>
  <si>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</si>
  <si>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</si>
  <si>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</si>
  <si>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</si>
  <si>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</si>
  <si>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</si>
  <si>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</si>
  <si>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</si>
  <si>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</si>
  <si>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</si>
  <si>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</si>
  <si>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</si>
  <si>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</si>
  <si>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</si>
  <si>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</si>
  <si>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</si>
  <si>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</si>
  <si>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</si>
  <si>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</si>
  <si>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</si>
  <si>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</si>
  <si>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</si>
  <si>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</si>
  <si>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</si>
  <si>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</si>
  <si>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</si>
  <si>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</si>
  <si>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</si>
  <si>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</si>
  <si>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</si>
  <si>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</si>
  <si>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</si>
  <si>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</si>
  <si>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</si>
  <si>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</si>
  <si>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</si>
  <si>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</si>
  <si>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</si>
  <si>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</si>
  <si>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</si>
  <si>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</si>
  <si>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</si>
  <si>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</si>
  <si>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</si>
  <si>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</si>
  <si>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</si>
  <si>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</si>
  <si>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</si>
  <si>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</si>
  <si>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</si>
  <si>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</si>
  <si>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</si>
  <si>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</si>
  <si>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</si>
  <si>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</si>
  <si>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</si>
  <si>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</si>
  <si>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</si>
  <si>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</si>
  <si>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</si>
  <si>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</si>
  <si>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</si>
  <si>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</si>
  <si>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</si>
  <si>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</si>
  <si>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</si>
  <si>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</si>
  <si>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</si>
  <si>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</si>
  <si>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</si>
  <si>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</si>
  <si>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</si>
  <si>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</si>
  <si>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</si>
  <si>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</si>
  <si>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</si>
  <si>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</si>
  <si>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</si>
  <si>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</si>
  <si>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</si>
  <si>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</si>
  <si>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</si>
  <si>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</si>
  <si>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</si>
  <si>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</si>
  <si>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</si>
  <si>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</si>
  <si>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</si>
  <si>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</si>
  <si>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</si>
  <si>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</si>
  <si>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</si>
  <si>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</si>
  <si>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</si>
  <si>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</si>
  <si>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</si>
  <si>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</si>
  <si>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</si>
  <si>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</si>
  <si>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</si>
  <si>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</si>
  <si>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</si>
  <si>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</si>
  <si>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</si>
  <si>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</si>
  <si>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</si>
  <si>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</si>
  <si>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</si>
  <si>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</si>
  <si>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</si>
  <si>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</si>
  <si>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</si>
  <si>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</si>
  <si>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</si>
  <si>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</si>
  <si>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</si>
  <si>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</si>
  <si>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</si>
  <si>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</si>
  <si>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</si>
  <si>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</si>
  <si>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</si>
  <si>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</si>
  <si>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</si>
  <si>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</si>
  <si>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</si>
  <si>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</si>
  <si>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</si>
  <si>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</si>
  <si>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</si>
  <si>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</si>
  <si>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</si>
  <si>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</si>
  <si>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</si>
  <si>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</si>
  <si>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</si>
  <si>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</si>
  <si>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</si>
  <si>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</si>
  <si>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</si>
  <si>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</si>
  <si>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</si>
  <si>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</si>
  <si>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</si>
  <si>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</si>
  <si>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</si>
  <si>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</si>
  <si>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</si>
  <si>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</si>
  <si>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</si>
  <si>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</si>
  <si>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</si>
  <si>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</si>
  <si>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</si>
  <si>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</si>
  <si>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</si>
  <si>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</si>
  <si>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</si>
  <si>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</si>
  <si>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</si>
  <si>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</si>
  <si>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</si>
  <si>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</si>
  <si>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</si>
  <si>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</si>
  <si>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</si>
  <si>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</si>
  <si>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</si>
  <si>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</si>
  <si>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</si>
  <si>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</si>
  <si>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</si>
  <si>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</si>
  <si>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</si>
  <si>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</si>
  <si>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</si>
  <si>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</si>
  <si>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</si>
  <si>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</si>
  <si>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</si>
  <si>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</si>
  <si>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</si>
  <si>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</si>
  <si>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</si>
  <si>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</si>
  <si>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</si>
  <si>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</si>
  <si>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</si>
  <si>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</si>
  <si>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</si>
  <si>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</si>
  <si>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</si>
  <si>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</si>
  <si>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</si>
  <si>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</si>
  <si>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</si>
  <si>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</si>
  <si>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</si>
  <si>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</si>
  <si>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</si>
  <si>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</si>
  <si>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</si>
  <si>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</si>
  <si>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</si>
  <si>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</si>
  <si>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</si>
  <si>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</si>
  <si>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</si>
  <si>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</si>
  <si>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</si>
  <si>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</si>
  <si>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</si>
  <si>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</si>
  <si>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</si>
  <si>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</si>
  <si>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</si>
  <si>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</si>
  <si>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</si>
  <si>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</si>
  <si>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</si>
  <si>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</si>
  <si>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</si>
  <si>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</si>
  <si>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</si>
  <si>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</si>
  <si>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</si>
  <si>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</si>
  <si>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</si>
  <si>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</si>
  <si>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</si>
  <si>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</si>
  <si>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</si>
  <si>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</si>
  <si>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</si>
  <si>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</si>
  <si>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</si>
  <si>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</si>
  <si>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</si>
  <si>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</si>
  <si>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</si>
  <si>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</si>
  <si>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</si>
  <si>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</si>
  <si>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</si>
  <si>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</si>
  <si>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</si>
  <si>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</si>
  <si>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</si>
  <si>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</si>
  <si>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</si>
  <si>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</si>
  <si>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</si>
  <si>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</si>
  <si>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</si>
  <si>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</si>
  <si>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</si>
  <si>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</si>
  <si>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</si>
  <si>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</si>
  <si>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</si>
  <si>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</si>
  <si>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</si>
  <si>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</si>
  <si>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</si>
  <si>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</si>
  <si>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</si>
  <si>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</si>
  <si>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</si>
  <si>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</si>
  <si>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</si>
  <si>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</si>
  <si>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</si>
  <si>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</si>
  <si>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</si>
  <si>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</si>
  <si>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</si>
  <si>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</si>
  <si>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</si>
  <si>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</si>
  <si>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</si>
  <si>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</si>
  <si>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</si>
  <si>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</si>
  <si>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</si>
  <si>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</si>
  <si>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</si>
  <si>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</si>
  <si>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</si>
  <si>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</si>
  <si>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</si>
  <si>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</si>
  <si>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</si>
  <si>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</si>
  <si>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</si>
  <si>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</si>
  <si>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</si>
  <si>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</si>
  <si>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</si>
  <si>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</si>
  <si>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</si>
  <si>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</si>
  <si>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</si>
  <si>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</si>
  <si>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</si>
  <si>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</si>
  <si>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</si>
  <si>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</si>
  <si>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</si>
  <si>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</si>
  <si>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</si>
  <si>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</si>
  <si>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</si>
  <si>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</si>
  <si>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</si>
  <si>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</si>
  <si>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</si>
  <si>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</si>
  <si>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</si>
  <si>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</si>
  <si>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</si>
  <si>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</si>
  <si>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</si>
  <si>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</si>
  <si>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</si>
  <si>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</si>
  <si>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</si>
  <si>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</si>
  <si>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</si>
  <si>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</si>
  <si>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</si>
  <si>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</si>
  <si>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</si>
  <si>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</si>
  <si>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</si>
  <si>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</si>
  <si>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</si>
  <si>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</si>
  <si>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</si>
  <si>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</si>
  <si>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</si>
  <si>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</si>
  <si>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</si>
  <si>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</si>
  <si>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</si>
  <si>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</si>
  <si>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</si>
  <si>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</si>
  <si>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</si>
  <si>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</si>
  <si>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</si>
  <si>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</si>
  <si>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</si>
  <si>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</si>
  <si>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</si>
  <si>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</si>
  <si>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</si>
  <si>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</si>
  <si>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</si>
  <si>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</si>
  <si>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</si>
  <si>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</si>
  <si>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</si>
  <si>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</si>
  <si>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</si>
  <si>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</si>
  <si>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</si>
  <si>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</si>
  <si>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</si>
  <si>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</si>
  <si>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</si>
  <si>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</si>
  <si>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</si>
  <si>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</si>
  <si>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</si>
  <si>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</si>
  <si>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</si>
  <si>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</si>
  <si>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</si>
  <si>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</si>
  <si>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</si>
  <si>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</si>
  <si>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</si>
  <si>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</si>
  <si>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</si>
  <si>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</si>
  <si>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</si>
  <si>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</si>
  <si>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</si>
  <si>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</si>
  <si>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</si>
  <si>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</si>
  <si>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</si>
  <si>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</si>
  <si>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</si>
  <si>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</si>
  <si>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</si>
  <si>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</si>
  <si>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</si>
  <si>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</si>
  <si>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</si>
  <si>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</si>
  <si>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</si>
  <si>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</si>
  <si>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</si>
  <si>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</si>
  <si>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</si>
  <si>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</si>
  <si>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</si>
  <si>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</si>
  <si>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</si>
  <si>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</si>
  <si>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</si>
  <si>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</si>
  <si>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</si>
  <si>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</si>
  <si>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</si>
  <si>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</si>
  <si>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</si>
  <si>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</si>
  <si>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</si>
  <si>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</si>
  <si>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</si>
  <si>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</si>
  <si>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</si>
  <si>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</si>
  <si>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</si>
  <si>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</si>
  <si>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</si>
  <si>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</si>
  <si>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</si>
  <si>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</si>
  <si>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</si>
  <si>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</si>
  <si>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</si>
  <si>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</si>
  <si>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</si>
  <si>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</si>
  <si>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</si>
  <si>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</si>
  <si>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</si>
  <si>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</si>
  <si>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</si>
  <si>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</si>
  <si>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</si>
  <si>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</si>
  <si>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</si>
  <si>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</si>
  <si>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</si>
  <si>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</si>
  <si>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</si>
  <si>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</si>
  <si>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</si>
  <si>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</si>
  <si>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</si>
  <si>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</si>
  <si>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</si>
  <si>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</si>
  <si>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</si>
  <si>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</si>
  <si>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</si>
  <si>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</si>
  <si>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</si>
  <si>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</si>
  <si>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</si>
  <si>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</si>
  <si>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</si>
  <si>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</si>
  <si>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</si>
  <si>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</si>
  <si>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</si>
  <si>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</si>
  <si>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</si>
  <si>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</si>
  <si>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</si>
  <si>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</si>
  <si>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</si>
  <si>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</si>
  <si>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</si>
  <si>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</si>
  <si>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</si>
  <si>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</si>
  <si>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</si>
  <si>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</si>
  <si>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</si>
  <si>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</si>
  <si>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</si>
  <si>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</si>
  <si>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</si>
  <si>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</si>
  <si>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</si>
  <si>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</si>
  <si>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</si>
  <si>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</si>
  <si>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</si>
  <si>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</si>
  <si>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</si>
  <si>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</si>
  <si>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</si>
  <si>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</si>
  <si>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</si>
  <si>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</si>
  <si>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</si>
  <si>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</si>
  <si>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</si>
  <si>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</si>
  <si>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</si>
  <si>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</si>
  <si>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</si>
  <si>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</si>
  <si>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</si>
  <si>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</si>
  <si>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</si>
  <si>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</si>
  <si>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</si>
  <si>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</si>
  <si>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</si>
  <si>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</si>
  <si>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</si>
  <si>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</si>
  <si>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</si>
  <si>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</si>
  <si>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</si>
  <si>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</si>
  <si>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</si>
  <si>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</si>
  <si>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</si>
  <si>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</si>
  <si>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</si>
  <si>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</si>
  <si>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</si>
  <si>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</si>
  <si>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</si>
  <si>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</si>
  <si>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</si>
  <si>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</si>
  <si>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</si>
  <si>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</si>
  <si>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</si>
  <si>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</si>
  <si>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</si>
  <si>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</si>
  <si>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</si>
  <si>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</si>
  <si>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</si>
  <si>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</si>
  <si>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</si>
  <si>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</si>
  <si>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</si>
  <si>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</si>
  <si>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</si>
  <si>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</si>
  <si>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</si>
  <si>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</si>
  <si>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</si>
  <si>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</si>
  <si>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</si>
  <si>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</si>
  <si>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</si>
  <si>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</si>
  <si>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</si>
  <si>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</si>
  <si>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</si>
  <si>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</si>
  <si>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</si>
  <si>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</si>
  <si>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</si>
  <si>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</si>
  <si>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</si>
  <si>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</si>
  <si>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</si>
  <si>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</si>
  <si>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</si>
  <si>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</si>
  <si>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</si>
  <si>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</si>
  <si>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</si>
  <si>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</si>
  <si>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</si>
  <si>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</si>
  <si>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</si>
  <si>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</si>
  <si>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</si>
  <si>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</si>
  <si>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</si>
  <si>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</si>
  <si>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</si>
  <si>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</si>
  <si>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</si>
  <si>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</si>
  <si>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</si>
  <si>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</si>
  <si>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</si>
  <si>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</si>
  <si>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</si>
  <si>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</si>
  <si>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</si>
  <si>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</si>
  <si>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</si>
  <si>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</si>
  <si>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</si>
  <si>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</si>
  <si>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</si>
  <si>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</si>
  <si>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</si>
  <si>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</si>
  <si>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</si>
  <si>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</si>
  <si>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</si>
  <si>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</si>
  <si>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</si>
  <si>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</si>
  <si>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</si>
  <si>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</si>
  <si>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</si>
  <si>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</si>
  <si>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</si>
  <si>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</si>
  <si>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</si>
  <si>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</si>
  <si>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</si>
  <si>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</si>
  <si>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</si>
  <si>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</si>
  <si>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</si>
  <si>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</si>
  <si>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</si>
  <si>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</si>
  <si>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</si>
  <si>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</si>
  <si>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</si>
  <si>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</si>
  <si>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</si>
  <si>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</si>
  <si>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</si>
  <si>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</si>
  <si>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</si>
  <si>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</si>
  <si>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</si>
  <si>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</si>
  <si>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</si>
  <si>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</si>
  <si>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</si>
  <si>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</si>
  <si>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</si>
  <si>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</si>
  <si>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</si>
  <si>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</si>
  <si>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</si>
  <si>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</si>
  <si>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</si>
  <si>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</si>
  <si>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</si>
  <si>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</si>
  <si>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</si>
  <si>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</si>
  <si>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</si>
  <si>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</si>
  <si>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</si>
  <si>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</si>
  <si>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</si>
  <si>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</si>
  <si>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</si>
  <si>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</si>
  <si>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</si>
  <si>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</si>
  <si>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</si>
  <si>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</si>
  <si>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</si>
  <si>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</si>
  <si>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</si>
  <si>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</si>
  <si>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</si>
  <si>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</si>
  <si>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</si>
  <si>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</si>
  <si>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</si>
  <si>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</si>
  <si>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</si>
  <si>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</si>
  <si>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</si>
  <si>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</si>
  <si>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</si>
  <si>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</si>
  <si>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</si>
  <si>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</si>
  <si>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</si>
  <si>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</si>
  <si>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</si>
  <si>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</si>
  <si>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</si>
  <si>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</si>
  <si>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</si>
  <si>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</si>
  <si>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</si>
  <si>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</si>
  <si>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</si>
  <si>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</si>
  <si>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</si>
  <si>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</si>
  <si>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</si>
  <si>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</si>
  <si>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</si>
  <si>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</si>
  <si>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</si>
  <si>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</si>
  <si>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</si>
  <si>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</si>
  <si>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</si>
  <si>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</si>
  <si>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</si>
  <si>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</si>
  <si>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</si>
  <si>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</si>
  <si>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</si>
  <si>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</si>
  <si>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</si>
  <si>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</si>
  <si>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</si>
  <si>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</si>
  <si>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</si>
  <si>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</si>
  <si>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</si>
  <si>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</si>
  <si>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</si>
  <si>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</si>
  <si>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</si>
  <si>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</si>
  <si>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</si>
  <si>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</si>
  <si>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</si>
  <si>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</si>
  <si>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</si>
  <si>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</si>
  <si>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</si>
  <si>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</si>
  <si>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</si>
  <si>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</si>
  <si>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</si>
  <si>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</si>
  <si>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</si>
  <si>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</si>
  <si>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</si>
  <si>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</si>
  <si>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</si>
  <si>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</si>
  <si>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</si>
  <si>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</si>
  <si>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</si>
  <si>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</si>
  <si>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</si>
  <si>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</si>
  <si>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</si>
  <si>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</si>
  <si>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</si>
  <si>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</si>
  <si>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</si>
  <si>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</si>
  <si>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</si>
  <si>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</si>
  <si>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</si>
  <si>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</si>
  <si>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</si>
  <si>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</si>
  <si>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</si>
  <si>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</si>
  <si>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</si>
  <si>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</si>
  <si>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</si>
  <si>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</si>
  <si>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</si>
  <si>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</si>
  <si>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</si>
  <si>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</si>
  <si>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</si>
  <si>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</si>
  <si>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</si>
  <si>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</si>
  <si>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</si>
  <si>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</si>
  <si>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</si>
  <si>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</si>
  <si>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</si>
  <si>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</si>
  <si>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</si>
  <si>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</si>
  <si>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</si>
  <si>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</si>
  <si>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</si>
  <si>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</si>
  <si>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</si>
  <si>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</si>
  <si>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</si>
  <si>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</si>
  <si>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</si>
  <si>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</si>
  <si>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</si>
  <si>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</si>
  <si>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</si>
  <si>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</si>
  <si>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</si>
  <si>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</si>
  <si>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</si>
  <si>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</si>
  <si>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</si>
  <si>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</si>
  <si>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</si>
  <si>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</si>
  <si>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</si>
  <si>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</si>
  <si>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</si>
  <si>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</si>
  <si>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</si>
  <si>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</si>
  <si>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</si>
  <si>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</si>
  <si>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</si>
  <si>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</si>
  <si>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</si>
  <si>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</si>
  <si>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</si>
  <si>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</si>
  <si>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</si>
  <si>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</si>
  <si>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</si>
  <si>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</si>
  <si>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</si>
  <si>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</si>
  <si>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</si>
  <si>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</si>
  <si>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</si>
  <si>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</si>
  <si>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</si>
  <si>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</si>
  <si>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</si>
  <si>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</si>
  <si>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</si>
  <si>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</si>
  <si>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</si>
  <si>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</si>
  <si>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</si>
  <si>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</si>
  <si>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</si>
  <si>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</si>
  <si>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</si>
  <si>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</si>
  <si>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</si>
  <si>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</si>
  <si>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</si>
  <si>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</si>
  <si>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</si>
  <si>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</si>
  <si>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</si>
  <si>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</si>
  <si>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</si>
  <si>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</si>
  <si>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</si>
  <si>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</si>
  <si>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</si>
  <si>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</si>
  <si>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</si>
  <si>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</si>
  <si>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</si>
  <si>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</si>
  <si>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</si>
  <si>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</si>
  <si>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</si>
  <si>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</si>
  <si>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</si>
  <si>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</si>
  <si>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</si>
  <si>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</si>
  <si>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</si>
  <si>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</si>
  <si>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</si>
  <si>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</si>
  <si>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</si>
  <si>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</si>
  <si>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</si>
  <si>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</si>
  <si>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</si>
  <si>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</si>
  <si>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</si>
  <si>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</si>
  <si>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</si>
  <si>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</si>
  <si>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</si>
  <si>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</si>
  <si>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</si>
  <si>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</si>
  <si>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</si>
  <si>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</si>
  <si>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</si>
  <si>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</si>
  <si>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</si>
  <si>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</si>
  <si>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</si>
  <si>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</si>
  <si>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</si>
  <si>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</si>
  <si>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</si>
  <si>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</si>
  <si>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</si>
  <si>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</si>
  <si>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</si>
  <si>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</si>
  <si>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</si>
  <si>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</si>
  <si>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</si>
  <si>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</si>
  <si>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</si>
  <si>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</si>
  <si>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</si>
  <si>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</si>
  <si>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</si>
  <si>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</si>
  <si>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</si>
  <si>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</si>
  <si>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</si>
  <si>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</si>
  <si>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</si>
  <si>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</si>
  <si>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</si>
  <si>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</si>
  <si>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</si>
  <si>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</si>
  <si>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</si>
  <si>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</si>
  <si>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</si>
  <si>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</si>
  <si>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</si>
  <si>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</si>
  <si>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</si>
  <si>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</si>
  <si>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</si>
  <si>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</si>
  <si>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</si>
  <si>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</si>
  <si>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</si>
  <si>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</si>
  <si>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</si>
  <si>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</si>
  <si>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</si>
  <si>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</si>
  <si>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</si>
  <si>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</si>
  <si>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</si>
  <si>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</si>
  <si>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</si>
  <si>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</si>
  <si>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</si>
  <si>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</si>
  <si>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</si>
  <si>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</si>
  <si>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</si>
  <si>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</si>
  <si>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</si>
  <si>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</si>
  <si>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</si>
  <si>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</si>
  <si>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</si>
  <si>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</si>
  <si>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</si>
  <si>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</si>
  <si>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</si>
  <si>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</si>
  <si>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</si>
  <si>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</si>
  <si>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</si>
  <si>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</si>
  <si>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</si>
  <si>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</si>
  <si>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</si>
  <si>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</si>
  <si>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</si>
  <si>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</si>
  <si>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</si>
  <si>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</si>
  <si>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</si>
  <si>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</si>
  <si>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</si>
  <si>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</si>
  <si>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</si>
  <si>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</si>
  <si>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</si>
  <si>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</si>
  <si>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</si>
  <si>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</si>
  <si>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</si>
  <si>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</si>
  <si>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</si>
  <si>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</si>
  <si>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</si>
  <si>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</si>
  <si>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</si>
  <si>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</si>
  <si>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</si>
  <si>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</si>
  <si>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</si>
  <si>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</si>
  <si>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</si>
  <si>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</si>
  <si>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</si>
  <si>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</si>
  <si>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</si>
  <si>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</si>
  <si>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</si>
  <si>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</si>
  <si>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</si>
  <si>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</si>
  <si>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</si>
  <si>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</si>
  <si>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</si>
  <si>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</si>
  <si>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</si>
  <si>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</si>
  <si>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</si>
  <si>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</si>
  <si>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</si>
  <si>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</si>
  <si>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</si>
  <si>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</si>
  <si>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</si>
  <si>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</si>
  <si>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</si>
  <si>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</si>
  <si>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</si>
  <si>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</si>
  <si>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</si>
  <si>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</si>
  <si>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</si>
  <si>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</si>
  <si>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</si>
  <si>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</si>
  <si>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</si>
  <si>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</si>
  <si>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</si>
  <si>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</si>
  <si>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</si>
  <si>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</si>
  <si>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</si>
  <si>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</si>
  <si>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</si>
  <si>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</si>
  <si>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</si>
  <si>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</si>
  <si>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</si>
  <si>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</si>
  <si>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</si>
  <si>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</si>
  <si>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</si>
  <si>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</si>
  <si>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</si>
  <si>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</si>
  <si>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</si>
  <si>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</si>
  <si>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</si>
  <si>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</si>
  <si>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</si>
  <si>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</si>
  <si>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</si>
  <si>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</si>
  <si>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</si>
  <si>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</si>
  <si>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</si>
  <si>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</si>
  <si>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</si>
  <si>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</si>
  <si>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</si>
  <si>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</si>
  <si>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</si>
  <si>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</si>
  <si>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</si>
  <si>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</si>
  <si>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</si>
  <si>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</si>
  <si>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</si>
  <si>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</si>
  <si>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</si>
  <si>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</si>
  <si>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</si>
  <si>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</si>
  <si>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</si>
  <si>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</si>
  <si>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</si>
  <si>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</si>
  <si>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</si>
  <si>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</si>
  <si>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</si>
  <si>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</si>
  <si>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</si>
  <si>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</si>
  <si>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</si>
  <si>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</si>
  <si>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</si>
  <si>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</si>
  <si>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</si>
  <si>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</si>
  <si>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</si>
  <si>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</si>
  <si>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</si>
  <si>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</si>
  <si>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</si>
  <si>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</si>
  <si>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</si>
  <si>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</si>
  <si>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</si>
  <si>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</si>
  <si>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</si>
  <si>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</si>
  <si>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</si>
  <si>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</si>
  <si>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</si>
  <si>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</si>
  <si>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</si>
  <si>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</si>
  <si>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</si>
  <si>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</si>
  <si>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</si>
  <si>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</si>
  <si>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</si>
  <si>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</si>
  <si>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</si>
  <si>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</si>
  <si>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</si>
  <si>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</si>
  <si>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</si>
  <si>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</si>
  <si>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</si>
  <si>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</si>
  <si>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</si>
  <si>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</si>
  <si>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</si>
  <si>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</si>
  <si>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</si>
  <si>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</si>
  <si>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</si>
  <si>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</si>
  <si>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</si>
  <si>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</si>
  <si>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</si>
  <si>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</si>
  <si>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</si>
  <si>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</si>
  <si>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</si>
  <si>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</si>
  <si>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</si>
  <si>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</si>
  <si>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</si>
  <si>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</si>
  <si>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</si>
  <si>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</si>
  <si>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</si>
  <si>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</si>
  <si>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</si>
  <si>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</si>
  <si>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</si>
  <si>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</si>
  <si>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</si>
  <si>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</si>
  <si>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</si>
  <si>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</si>
  <si>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</si>
  <si>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</si>
  <si>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</si>
  <si>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</si>
  <si>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</si>
  <si>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</si>
  <si>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</si>
  <si>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</si>
  <si>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</si>
  <si>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</si>
  <si>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</si>
  <si>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</si>
  <si>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</si>
  <si>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</si>
  <si>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</si>
  <si>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</si>
  <si>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</si>
  <si>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</si>
  <si>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</si>
  <si>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</si>
  <si>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</si>
  <si>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</si>
  <si>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</si>
  <si>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</si>
  <si>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</si>
  <si>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</si>
  <si>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</si>
  <si>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</si>
  <si>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</si>
  <si>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</si>
  <si>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</si>
  <si>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</si>
  <si>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</si>
  <si>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</si>
  <si>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</si>
  <si>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</si>
  <si>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</si>
  <si>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</si>
  <si>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</si>
  <si>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</si>
  <si>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</si>
  <si>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</si>
  <si>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</si>
  <si>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</si>
  <si>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</si>
  <si>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</si>
  <si>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</si>
  <si>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</si>
  <si>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</si>
  <si>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</si>
  <si>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</si>
  <si>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</si>
  <si>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</si>
  <si>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</si>
  <si>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</si>
  <si>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</si>
  <si>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</si>
  <si>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</si>
  <si>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</si>
  <si>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</si>
  <si>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</si>
  <si>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</si>
  <si>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</si>
  <si>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</si>
  <si>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</si>
  <si>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</si>
  <si>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</si>
  <si>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</si>
  <si>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</si>
  <si>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</si>
  <si>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</si>
  <si>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</si>
  <si>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</si>
  <si>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</si>
  <si>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</si>
  <si>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</si>
  <si>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</si>
  <si>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</si>
  <si>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</si>
  <si>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</si>
  <si>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</si>
  <si>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</si>
  <si>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</si>
  <si>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</si>
  <si>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</si>
  <si>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</si>
  <si>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</si>
  <si>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</si>
  <si>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</si>
  <si>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</si>
  <si>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</si>
  <si>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</si>
  <si>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</si>
  <si>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</si>
  <si>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</si>
  <si>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</si>
  <si>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</si>
  <si>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</si>
  <si>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</si>
  <si>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</si>
  <si>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</si>
  <si>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</si>
  <si>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</si>
  <si>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</si>
  <si>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</si>
  <si>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</si>
  <si>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</si>
  <si>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</si>
  <si>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</si>
  <si>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</si>
  <si>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</si>
  <si>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</si>
  <si>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</si>
  <si>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</si>
  <si>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</si>
  <si>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</si>
  <si>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</si>
  <si>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</si>
  <si>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</si>
  <si>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</si>
  <si>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</si>
  <si>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</si>
  <si>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</si>
  <si>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</si>
  <si>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</si>
  <si>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</si>
  <si>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</si>
  <si>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</si>
  <si>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</si>
  <si>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</si>
  <si>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</si>
  <si>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</si>
  <si>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</si>
  <si>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</si>
  <si>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</si>
  <si>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</si>
  <si>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</si>
  <si>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</si>
  <si>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</si>
  <si>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</si>
  <si>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</si>
  <si>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</si>
  <si>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</si>
  <si>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</si>
  <si>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</si>
  <si>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</si>
  <si>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</si>
  <si>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</si>
  <si>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</si>
  <si>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</si>
  <si>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</si>
  <si>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</si>
  <si>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</si>
  <si>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</si>
  <si>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</si>
  <si>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</si>
  <si>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</si>
  <si>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</si>
  <si>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</si>
  <si>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</si>
  <si>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</si>
  <si>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</si>
  <si>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</si>
  <si>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</si>
  <si>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</si>
  <si>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</si>
  <si>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</si>
  <si>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</si>
  <si>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</si>
  <si>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</si>
  <si>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</si>
  <si>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</si>
  <si>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</si>
  <si>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</si>
  <si>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</si>
  <si>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</si>
  <si>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</si>
  <si>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</si>
  <si>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</si>
  <si>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</si>
  <si>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</si>
  <si>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</si>
  <si>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</si>
  <si>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</si>
  <si>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</si>
  <si>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</si>
  <si>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</si>
  <si>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</si>
  <si>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</si>
  <si>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</si>
  <si>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</si>
  <si>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</si>
  <si>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</si>
  <si>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</si>
  <si>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</si>
  <si>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</si>
  <si>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</si>
  <si>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</si>
  <si>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</si>
  <si>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</si>
  <si>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</si>
  <si>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</si>
  <si>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</si>
  <si>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</si>
  <si>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</si>
  <si>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</si>
  <si>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</si>
  <si>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</si>
  <si>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</si>
  <si>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</si>
  <si>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</si>
  <si>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</si>
  <si>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</si>
  <si>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</si>
  <si>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</si>
  <si>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</si>
  <si>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</si>
  <si>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</si>
  <si>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</si>
  <si>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</si>
  <si>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</si>
  <si>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</si>
  <si>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</si>
  <si>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</si>
  <si>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</si>
  <si>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</si>
  <si>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</si>
  <si>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</si>
  <si>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</si>
  <si>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</si>
  <si>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</si>
  <si>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</si>
  <si>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</si>
  <si>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</si>
  <si>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</si>
  <si>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</si>
  <si>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</si>
  <si>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</si>
  <si>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</si>
  <si>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</si>
  <si>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</si>
  <si>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</si>
  <si>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</si>
  <si>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</si>
  <si>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</si>
  <si>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</si>
  <si>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</si>
  <si>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</si>
  <si>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</si>
  <si>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</si>
  <si>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</si>
  <si>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</si>
  <si>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</si>
  <si>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</si>
  <si>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</si>
  <si>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</si>
  <si>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</si>
  <si>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</si>
  <si>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</si>
  <si>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</si>
  <si>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</si>
  <si>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</si>
  <si>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</si>
  <si>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</si>
  <si>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</si>
  <si>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</si>
  <si>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</si>
  <si>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</si>
  <si>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</si>
  <si>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</si>
  <si>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</si>
  <si>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</si>
  <si>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</si>
  <si>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</si>
  <si>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</si>
  <si>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</si>
  <si>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</si>
  <si>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</si>
  <si>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</si>
  <si>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</si>
  <si>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</si>
  <si>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</si>
  <si>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</si>
  <si>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</si>
  <si>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</si>
  <si>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</si>
  <si>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</si>
  <si>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</si>
  <si>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</si>
  <si>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</si>
  <si>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</si>
  <si>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</si>
  <si>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</si>
  <si>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</si>
  <si>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</si>
  <si>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</si>
  <si>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</si>
  <si>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</si>
  <si>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</si>
  <si>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</si>
  <si>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</si>
  <si>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</si>
  <si>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</si>
  <si>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</si>
  <si>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</si>
  <si>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</si>
  <si>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</si>
  <si>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</si>
  <si>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</si>
  <si>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</si>
  <si>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</si>
  <si>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</si>
  <si>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</si>
  <si>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</si>
  <si>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</si>
  <si>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</si>
  <si>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</si>
  <si>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</si>
  <si>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</si>
  <si>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</si>
  <si>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</si>
  <si>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</si>
  <si>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</si>
  <si>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</si>
  <si>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</si>
  <si>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</si>
  <si>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</si>
  <si>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</si>
  <si>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</si>
  <si>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</si>
  <si>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</si>
  <si>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</si>
  <si>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</si>
  <si>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</si>
  <si>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</si>
  <si>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</si>
  <si>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</si>
  <si>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</si>
  <si>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</si>
  <si>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</si>
  <si>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</si>
  <si>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</si>
  <si>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</si>
  <si>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</si>
  <si>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</si>
  <si>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</si>
  <si>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</si>
  <si>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</si>
  <si>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</si>
  <si>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</si>
  <si>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</si>
  <si>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</si>
  <si>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</si>
  <si>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</si>
  <si>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</si>
  <si>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</si>
  <si>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</si>
  <si>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</si>
  <si>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</si>
  <si>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</si>
  <si>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</si>
  <si>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</si>
  <si>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</si>
  <si>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</si>
  <si>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</si>
  <si>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</si>
  <si>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</si>
  <si>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</si>
  <si>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</si>
  <si>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</si>
  <si>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</si>
  <si>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</si>
  <si>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</si>
  <si>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</si>
  <si>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</si>
  <si>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</si>
  <si>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</si>
  <si>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</si>
  <si>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</si>
  <si>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</si>
  <si>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</si>
  <si>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</si>
  <si>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</si>
  <si>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</si>
  <si>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</si>
  <si>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</si>
  <si>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</si>
  <si>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</si>
  <si>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</si>
  <si>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</si>
  <si>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</si>
  <si>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</si>
  <si>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</si>
  <si>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</si>
  <si>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</si>
  <si>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</si>
  <si>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</si>
  <si>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</si>
  <si>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</si>
  <si>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</si>
  <si>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</si>
  <si>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</si>
  <si>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</si>
  <si>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</si>
  <si>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</si>
  <si>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</si>
  <si>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</si>
  <si>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</si>
  <si>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</si>
  <si>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</si>
  <si>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</si>
  <si>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</si>
  <si>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</si>
  <si>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</si>
  <si>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</si>
  <si>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</si>
  <si>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</si>
  <si>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</si>
  <si>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</si>
  <si>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</si>
  <si>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</si>
  <si>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</si>
  <si>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</si>
  <si>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</si>
  <si>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</si>
  <si>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</si>
  <si>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</si>
  <si>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</si>
  <si>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</si>
  <si>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</si>
  <si>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</si>
  <si>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</si>
  <si>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</si>
  <si>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</si>
  <si>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</si>
  <si>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</si>
  <si>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</si>
  <si>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</si>
  <si>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</si>
  <si>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</si>
  <si>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</si>
  <si>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</si>
  <si>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</si>
  <si>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</si>
  <si>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</si>
  <si>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</si>
  <si>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</si>
  <si>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</si>
  <si>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</si>
  <si>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</si>
  <si>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</si>
  <si>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</si>
  <si>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</si>
  <si>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</si>
  <si>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</si>
  <si>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</si>
  <si>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</si>
  <si>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</si>
  <si>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</si>
  <si>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</si>
  <si>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</si>
  <si>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</si>
  <si>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</si>
  <si>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</si>
  <si>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</si>
  <si>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</si>
  <si>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</si>
  <si>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</si>
  <si>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</si>
  <si>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</si>
  <si>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</si>
  <si>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</si>
  <si>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</si>
  <si>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</si>
  <si>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</si>
  <si>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</si>
  <si>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</si>
  <si>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</si>
  <si>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</si>
  <si>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</si>
  <si>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</si>
  <si>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</si>
  <si>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</si>
  <si>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</si>
  <si>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</si>
  <si>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</si>
  <si>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</si>
  <si>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</si>
  <si>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</si>
  <si>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</si>
  <si>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</si>
  <si>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</si>
  <si>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</si>
  <si>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</si>
  <si>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</si>
  <si>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</si>
  <si>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</si>
  <si>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</si>
  <si>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</si>
  <si>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</si>
  <si>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</si>
  <si>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</si>
  <si>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</si>
  <si>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</si>
  <si>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</si>
  <si>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</si>
  <si>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</si>
  <si>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</si>
  <si>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</si>
  <si>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</si>
  <si>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</si>
  <si>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</si>
  <si>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</si>
  <si>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</si>
  <si>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</si>
  <si>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</si>
  <si>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</si>
  <si>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</si>
  <si>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</si>
  <si>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</si>
  <si>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</si>
  <si>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</si>
  <si>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</si>
  <si>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</si>
  <si>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</si>
  <si>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</si>
  <si>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</si>
  <si>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</si>
  <si>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</si>
  <si>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</si>
  <si>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</si>
  <si>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</si>
  <si>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</si>
  <si>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</si>
  <si>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</si>
  <si>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</si>
  <si>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</si>
  <si>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</si>
  <si>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</si>
  <si>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</si>
  <si>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</si>
  <si>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</si>
  <si>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</si>
  <si>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</si>
  <si>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</si>
  <si>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</si>
  <si>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</si>
  <si>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</si>
  <si>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</si>
  <si>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</si>
  <si>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</si>
  <si>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</si>
  <si>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</si>
  <si>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</si>
  <si>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</si>
  <si>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</si>
  <si>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</si>
  <si>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</si>
  <si>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</si>
  <si>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</si>
  <si>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</si>
  <si>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</si>
  <si>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</si>
  <si>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</si>
  <si>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</si>
  <si>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</si>
  <si>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</si>
  <si>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</si>
  <si>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</si>
  <si>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</si>
  <si>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</si>
  <si>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</si>
  <si>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</si>
  <si>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</si>
  <si>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</si>
  <si>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</si>
  <si>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</si>
  <si>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</si>
  <si>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</si>
  <si>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</si>
  <si>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</si>
  <si>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</si>
  <si>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</si>
  <si>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</si>
  <si>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</si>
  <si>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</si>
  <si>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</si>
  <si>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</si>
  <si>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</si>
  <si>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</si>
  <si>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</si>
  <si>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</si>
  <si>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</si>
  <si>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</si>
  <si>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</si>
  <si>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</si>
  <si>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</si>
  <si>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</si>
  <si>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</si>
  <si>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</si>
  <si>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</si>
  <si>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</si>
  <si>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</si>
  <si>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</si>
  <si>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</si>
  <si>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</si>
  <si>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</si>
  <si>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</si>
  <si>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</si>
  <si>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</si>
  <si>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</si>
  <si>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</si>
  <si>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</si>
  <si>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</si>
  <si>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</si>
  <si>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</si>
  <si>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</si>
  <si>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</si>
  <si>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</si>
  <si>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</si>
  <si>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</si>
  <si>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</si>
  <si>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</si>
  <si>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</si>
  <si>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</si>
  <si>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</si>
  <si>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</si>
  <si>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</si>
  <si>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</si>
  <si>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</si>
  <si>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</si>
  <si>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</si>
  <si>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</si>
  <si>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</si>
  <si>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</si>
  <si>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</si>
  <si>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</si>
  <si>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</si>
  <si>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</si>
  <si>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</si>
  <si>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</si>
  <si>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</si>
  <si>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</si>
  <si>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</si>
  <si>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</si>
  <si>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</si>
  <si>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</si>
  <si>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</si>
  <si>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</si>
  <si>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</si>
  <si>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</si>
  <si>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</si>
  <si>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</si>
  <si>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</si>
  <si>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</si>
  <si>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</si>
  <si>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</si>
  <si>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</si>
  <si>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</si>
  <si>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</si>
  <si>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</si>
  <si>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</si>
  <si>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</si>
  <si>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</si>
  <si>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</si>
  <si>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</si>
  <si>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</si>
  <si>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</si>
  <si>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</si>
  <si>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</si>
  <si>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</si>
  <si>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</si>
  <si>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</si>
  <si>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</si>
  <si>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</si>
  <si>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</si>
  <si>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</si>
  <si>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</si>
  <si>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</si>
  <si>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</si>
  <si>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</si>
  <si>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</si>
  <si>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</si>
  <si>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</si>
  <si>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</si>
  <si>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</si>
  <si>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</si>
  <si>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</si>
  <si>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</si>
  <si>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</si>
  <si>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</si>
  <si>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</si>
  <si>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</si>
  <si>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</si>
  <si>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</si>
  <si>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</si>
  <si>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</si>
  <si>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</si>
  <si>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</si>
  <si>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</si>
  <si>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</si>
  <si>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</si>
  <si>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</si>
  <si>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</si>
  <si>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</si>
  <si>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</si>
  <si>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</si>
  <si>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</si>
  <si>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</si>
  <si>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</si>
  <si>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</si>
  <si>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</si>
  <si>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</si>
  <si>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</si>
  <si>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</si>
  <si>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</si>
  <si>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</si>
  <si>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</si>
  <si>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</si>
  <si>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</si>
  <si>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</si>
  <si>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</si>
  <si>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</si>
  <si>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</si>
  <si>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</si>
  <si>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</si>
  <si>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</si>
  <si>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</si>
  <si>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</si>
  <si>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</si>
  <si>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</si>
  <si>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</si>
  <si>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</si>
  <si>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</si>
  <si>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</si>
  <si>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</si>
  <si>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</si>
  <si>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</si>
  <si>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</si>
  <si>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</si>
  <si>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</si>
  <si>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</si>
  <si>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</si>
  <si>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</si>
  <si>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</si>
  <si>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</si>
  <si>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</si>
  <si>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</si>
  <si>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</si>
  <si>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</si>
  <si>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</si>
  <si>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</si>
  <si>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</si>
  <si>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</si>
  <si>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</si>
  <si>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</si>
  <si>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</si>
  <si>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</si>
  <si>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</si>
  <si>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</si>
  <si>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</si>
  <si>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</si>
  <si>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</si>
  <si>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</si>
  <si>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</si>
  <si>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</si>
  <si>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</si>
  <si>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</si>
  <si>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</si>
  <si>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</si>
  <si>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</si>
  <si>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</si>
  <si>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</si>
  <si>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</si>
  <si>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</si>
  <si>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</si>
  <si>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</si>
  <si>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</si>
  <si>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</si>
  <si>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</si>
  <si>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</si>
  <si>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</si>
  <si>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</si>
  <si>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</si>
  <si>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</si>
  <si>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</si>
  <si>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</si>
  <si>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</si>
  <si>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</si>
  <si>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</si>
  <si>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</si>
  <si>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</si>
  <si>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</si>
  <si>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</si>
  <si>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</si>
  <si>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</si>
  <si>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</si>
  <si>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</si>
  <si>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</si>
  <si>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</si>
  <si>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</si>
  <si>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</si>
  <si>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</si>
  <si>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</si>
  <si>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</si>
  <si>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</si>
  <si>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</si>
  <si>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</si>
  <si>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</si>
  <si>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</si>
  <si>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</si>
  <si>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</si>
  <si>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</si>
  <si>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</si>
  <si>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</si>
  <si>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</si>
  <si>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</si>
  <si>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</si>
  <si>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</si>
  <si>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</si>
  <si>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</si>
  <si>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</si>
  <si>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</si>
  <si>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</si>
  <si>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</si>
  <si>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</si>
  <si>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</si>
  <si>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</si>
  <si>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</si>
  <si>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</si>
  <si>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</si>
  <si>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</si>
  <si>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</si>
  <si>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</si>
  <si>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</si>
  <si>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</si>
  <si>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</si>
  <si>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</si>
  <si>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</si>
  <si>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</si>
  <si>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</si>
  <si>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</si>
  <si>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</si>
  <si>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</si>
  <si>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</si>
  <si>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</si>
  <si>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</si>
  <si>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</si>
  <si>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</si>
  <si>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</si>
  <si>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</si>
  <si>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</si>
  <si>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</si>
  <si>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</si>
  <si>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</si>
  <si>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</si>
  <si>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</si>
  <si>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</si>
  <si>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</si>
  <si>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</si>
  <si>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</si>
  <si>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</si>
  <si>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</si>
  <si>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</si>
  <si>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</si>
  <si>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</si>
  <si>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</si>
  <si>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</si>
  <si>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</si>
  <si>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</si>
  <si>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</si>
  <si>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</si>
  <si>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</si>
  <si>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</si>
  <si>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</si>
  <si>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</si>
  <si>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</si>
  <si>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</si>
  <si>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</si>
  <si>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</si>
  <si>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</si>
  <si>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</si>
  <si>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</si>
  <si>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</si>
  <si>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</si>
  <si>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</si>
  <si>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</si>
  <si>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</si>
  <si>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</si>
  <si>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</si>
  <si>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</si>
  <si>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</si>
  <si>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</si>
  <si>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</si>
  <si>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</si>
  <si>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</si>
  <si>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</si>
  <si>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</si>
  <si>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</si>
  <si>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</si>
  <si>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</si>
  <si>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</si>
  <si>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</si>
  <si>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</si>
  <si>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</si>
  <si>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</si>
  <si>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</si>
  <si>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</si>
  <si>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</si>
  <si>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</si>
  <si>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</si>
  <si>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</si>
  <si>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</si>
  <si>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</si>
  <si>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</si>
  <si>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</si>
  <si>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</si>
  <si>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</si>
  <si>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</si>
  <si>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</si>
  <si>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</si>
  <si>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</si>
  <si>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</si>
  <si>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</si>
  <si>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</si>
  <si>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</si>
  <si>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</si>
  <si>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</si>
  <si>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</si>
  <si>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</si>
  <si>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</si>
  <si>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</si>
  <si>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</si>
  <si>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</si>
  <si>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</si>
  <si>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</si>
  <si>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</si>
  <si>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</si>
  <si>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</si>
  <si>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</si>
  <si>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</si>
  <si>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</si>
  <si>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</si>
  <si>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</si>
  <si>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</si>
  <si>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</si>
  <si>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</si>
  <si>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</si>
  <si>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</si>
  <si>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</si>
  <si>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</si>
  <si>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</si>
  <si>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</si>
  <si>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</si>
  <si>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</si>
  <si>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</si>
  <si>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</si>
  <si>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</si>
  <si>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</si>
  <si>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</si>
  <si>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</si>
  <si>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</si>
  <si>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</si>
  <si>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</si>
  <si>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</si>
  <si>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</si>
  <si>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</si>
  <si>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</si>
  <si>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</si>
  <si>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</si>
  <si>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</si>
  <si>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</si>
  <si>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</si>
  <si>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</si>
  <si>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</si>
  <si>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</si>
  <si>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</si>
  <si>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</si>
  <si>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</si>
  <si>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</si>
  <si>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</si>
  <si>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</si>
  <si>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</si>
  <si>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</si>
  <si>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</si>
  <si>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</si>
  <si>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</si>
  <si>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</si>
  <si>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</si>
  <si>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</si>
  <si>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</si>
  <si>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</si>
  <si>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</si>
  <si>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</si>
  <si>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</si>
  <si>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</si>
  <si>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</si>
  <si>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</si>
  <si>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</si>
  <si>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</si>
  <si>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</si>
  <si>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</si>
  <si>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</si>
  <si>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</si>
  <si>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</si>
  <si>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</si>
  <si>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</si>
  <si>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</si>
  <si>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</si>
  <si>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</si>
  <si>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</si>
  <si>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</si>
  <si>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</si>
  <si>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</si>
  <si>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</si>
  <si>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</si>
  <si>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</si>
  <si>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</si>
  <si>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</si>
  <si>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</si>
  <si>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</si>
  <si>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</si>
  <si>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</si>
  <si>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</si>
  <si>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</si>
  <si>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</si>
  <si>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</si>
  <si>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</si>
  <si>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</si>
  <si>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</si>
  <si>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</si>
  <si>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</si>
  <si>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</si>
  <si>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</si>
  <si>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</si>
  <si>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</si>
  <si>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</si>
  <si>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</si>
  <si>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</si>
  <si>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</si>
  <si>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</si>
  <si>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</si>
  <si>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</si>
  <si>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</si>
  <si>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</si>
  <si>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</si>
  <si>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</si>
  <si>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</si>
  <si>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</si>
  <si>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</si>
  <si>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</si>
  <si>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</si>
  <si>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</si>
  <si>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</si>
  <si>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</si>
  <si>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</si>
  <si>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</si>
  <si>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</si>
  <si>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</si>
  <si>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</si>
  <si>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</si>
  <si>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</si>
  <si>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</si>
  <si>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</si>
  <si>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</si>
  <si>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</si>
  <si>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</si>
  <si>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</si>
  <si>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</si>
  <si>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</si>
  <si>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</si>
  <si>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</si>
  <si>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</si>
  <si>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</si>
  <si>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</si>
  <si>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</si>
  <si>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</si>
  <si>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</si>
  <si>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</si>
  <si>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</si>
  <si>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</si>
  <si>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</si>
  <si>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</si>
  <si>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</si>
  <si>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</si>
  <si>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</si>
  <si>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</si>
  <si>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</si>
  <si>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</si>
  <si>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</si>
  <si>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</si>
  <si>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</si>
  <si>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</si>
  <si>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</si>
  <si>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</si>
  <si>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</si>
  <si>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</si>
  <si>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</si>
  <si>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</si>
  <si>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</si>
  <si>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</si>
  <si>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</si>
  <si>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</si>
  <si>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</si>
  <si>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</si>
  <si>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</si>
  <si>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</si>
  <si>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</si>
  <si>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</si>
  <si>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</si>
  <si>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</si>
  <si>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</si>
  <si>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</si>
  <si>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</si>
  <si>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</si>
  <si>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</si>
  <si>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</si>
  <si>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</si>
  <si>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</si>
  <si>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</si>
  <si>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</si>
  <si>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</si>
  <si>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</si>
  <si>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</si>
  <si>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</si>
  <si>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</si>
  <si>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</si>
  <si>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</si>
  <si>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</si>
  <si>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</si>
  <si>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</si>
  <si>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</si>
  <si>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</si>
  <si>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</si>
  <si>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</si>
  <si>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</si>
  <si>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</si>
  <si>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</si>
  <si>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</si>
  <si>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</si>
  <si>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</si>
  <si>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</si>
  <si>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</si>
  <si>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</si>
  <si>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</si>
  <si>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</si>
  <si>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</si>
  <si>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</si>
  <si>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</si>
  <si>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</si>
  <si>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</si>
  <si>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</si>
  <si>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</si>
  <si>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</si>
  <si>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</si>
  <si>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</si>
  <si>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</si>
  <si>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</si>
  <si>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</si>
  <si>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</si>
  <si>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</si>
  <si>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</si>
  <si>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</si>
  <si>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</si>
  <si>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</si>
  <si>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</si>
  <si>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</si>
  <si>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</si>
  <si>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</si>
  <si>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</si>
  <si>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</si>
  <si>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</si>
  <si>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</si>
  <si>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</si>
  <si>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</si>
  <si>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</si>
  <si>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</si>
  <si>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</si>
  <si>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</si>
  <si>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</si>
  <si>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</si>
  <si>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</si>
  <si>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</si>
  <si>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</si>
  <si>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</si>
  <si>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</si>
  <si>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</si>
  <si>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</si>
  <si>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</si>
  <si>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</si>
  <si>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</si>
  <si>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</si>
  <si>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</si>
  <si>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</si>
  <si>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</si>
  <si>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</si>
  <si>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</si>
  <si>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</si>
  <si>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</si>
  <si>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</si>
  <si>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</si>
  <si>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</si>
  <si>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</si>
  <si>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</si>
  <si>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</si>
  <si>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</si>
  <si>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</si>
  <si>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</si>
  <si>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</si>
  <si>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</si>
  <si>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</si>
  <si>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</si>
  <si>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</si>
  <si>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</si>
  <si>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</si>
  <si>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</si>
  <si>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</si>
  <si>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</si>
  <si>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</si>
  <si>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</si>
  <si>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</si>
  <si>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</si>
  <si>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</si>
  <si>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</si>
  <si>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</si>
  <si>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</si>
  <si>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</si>
  <si>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</si>
  <si>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</si>
  <si>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</si>
  <si>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</si>
  <si>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</si>
  <si>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</si>
  <si>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</si>
  <si>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</si>
  <si>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</si>
  <si>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</si>
  <si>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</si>
  <si>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</si>
  <si>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</si>
  <si>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</si>
  <si>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</si>
  <si>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</si>
  <si>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</si>
  <si>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</si>
  <si>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</si>
  <si>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</si>
  <si>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</si>
  <si>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</si>
  <si>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</si>
  <si>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</si>
  <si>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</si>
  <si>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</si>
  <si>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</si>
  <si>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</si>
  <si>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</si>
  <si>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</si>
  <si>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</si>
  <si>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</si>
  <si>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</si>
  <si>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</si>
  <si>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</si>
  <si>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</si>
  <si>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</si>
  <si>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</si>
  <si>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</si>
  <si>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</si>
  <si>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</si>
  <si>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</si>
  <si>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</si>
  <si>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</si>
  <si>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</si>
  <si>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</si>
  <si>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</si>
  <si>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</si>
  <si>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</si>
  <si>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</si>
  <si>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</si>
  <si>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</si>
  <si>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</si>
  <si>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</si>
  <si>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</si>
  <si>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</si>
  <si>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</si>
  <si>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</si>
  <si>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</si>
  <si>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</si>
  <si>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</si>
  <si>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</si>
  <si>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</si>
  <si>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</si>
  <si>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</si>
  <si>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</si>
  <si>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</si>
  <si>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</si>
  <si>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</si>
  <si>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</si>
  <si>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</si>
  <si>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</si>
  <si>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</si>
  <si>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</si>
  <si>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</si>
  <si>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</si>
  <si>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</si>
  <si>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</si>
  <si>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</si>
  <si>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</si>
  <si>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</si>
  <si>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</si>
  <si>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</si>
  <si>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</si>
  <si>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</si>
  <si>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</si>
  <si>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</si>
  <si>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</si>
  <si>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</si>
  <si>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</si>
  <si>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</si>
  <si>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</si>
  <si>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</si>
  <si>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</si>
  <si>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</si>
  <si>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</si>
  <si>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</si>
  <si>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</si>
  <si>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</si>
  <si>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</si>
  <si>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</si>
  <si>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</si>
  <si>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</si>
  <si>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</si>
  <si>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</si>
  <si>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</si>
  <si>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</si>
  <si>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</si>
  <si>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</si>
  <si>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</si>
  <si>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</si>
  <si>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</si>
  <si>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</si>
  <si>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</si>
  <si>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</si>
  <si>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</si>
  <si>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</si>
  <si>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</si>
  <si>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</si>
  <si>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</si>
  <si>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</si>
  <si>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</si>
  <si>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</si>
  <si>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</si>
  <si>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</si>
  <si>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</si>
  <si>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</si>
  <si>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</si>
  <si>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</si>
  <si>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</si>
  <si>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</si>
  <si>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</si>
  <si>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</si>
  <si>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</si>
  <si>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</si>
  <si>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</si>
  <si>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</si>
  <si>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</si>
  <si>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</si>
  <si>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</si>
  <si>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</si>
  <si>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</si>
  <si>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</si>
  <si>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</si>
  <si>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</si>
  <si>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</si>
  <si>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</si>
  <si>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</si>
  <si>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</si>
  <si>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</si>
  <si>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</si>
  <si>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</si>
  <si>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</si>
  <si>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</si>
  <si>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</si>
  <si>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</si>
  <si>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</si>
  <si>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</si>
  <si>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</si>
  <si>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</si>
  <si>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</si>
  <si>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</si>
  <si>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</si>
  <si>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</si>
  <si>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</si>
  <si>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</si>
  <si>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</si>
  <si>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</si>
  <si>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</si>
  <si>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</si>
  <si>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</si>
  <si>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</si>
  <si>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</si>
  <si>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</si>
  <si>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</si>
  <si>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</si>
  <si>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</si>
  <si>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</si>
  <si>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</si>
  <si>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</si>
  <si>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</si>
  <si>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</si>
  <si>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</si>
  <si>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</si>
  <si>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</si>
  <si>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</si>
  <si>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</si>
  <si>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</si>
  <si>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</si>
  <si>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</si>
  <si>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</si>
  <si>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</si>
  <si>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</si>
  <si>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</si>
  <si>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</si>
  <si>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</si>
  <si>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</si>
  <si>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</si>
  <si>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</si>
  <si>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</si>
  <si>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</si>
  <si>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</si>
  <si>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</si>
  <si>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</si>
  <si>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</si>
  <si>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</si>
  <si>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</si>
  <si>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</si>
  <si>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</si>
  <si>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</si>
  <si>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</si>
  <si>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</si>
  <si>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</si>
  <si>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</si>
  <si>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</si>
  <si>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</si>
  <si>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</si>
  <si>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</si>
  <si>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</si>
  <si>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</si>
  <si>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</si>
  <si>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</si>
  <si>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</si>
  <si>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</si>
  <si>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</si>
  <si>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</si>
  <si>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</si>
  <si>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</si>
  <si>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</si>
  <si>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</si>
  <si>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</si>
  <si>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</si>
  <si>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</si>
  <si>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</si>
  <si>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</si>
  <si>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</si>
  <si>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</si>
  <si>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</si>
  <si>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</si>
  <si>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</si>
  <si>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</si>
  <si>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</si>
  <si>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</si>
  <si>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</si>
  <si>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</si>
  <si>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</si>
  <si>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</si>
  <si>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</si>
  <si>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</si>
  <si>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</si>
  <si>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</si>
  <si>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</si>
  <si>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</si>
  <si>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</si>
  <si>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</si>
  <si>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</si>
  <si>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</si>
  <si>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</si>
  <si>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</si>
  <si>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</si>
  <si>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</si>
  <si>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</si>
  <si>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</si>
  <si>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</si>
  <si>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</si>
  <si>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</si>
  <si>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</si>
  <si>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</si>
  <si>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</si>
  <si>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</si>
  <si>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</si>
  <si>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</si>
  <si>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</si>
  <si>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</si>
  <si>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</si>
  <si>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</si>
  <si>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</si>
  <si>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</si>
  <si>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</si>
  <si>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</si>
  <si>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</si>
  <si>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</si>
  <si>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</si>
  <si>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</si>
  <si>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</si>
  <si>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</si>
  <si>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</si>
  <si>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</si>
  <si>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</si>
  <si>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</si>
  <si>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</si>
  <si>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</si>
  <si>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</si>
  <si>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</si>
  <si>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</si>
  <si>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</si>
  <si>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</si>
  <si>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</si>
  <si>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</si>
  <si>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</si>
  <si>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</si>
  <si>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</si>
  <si>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</si>
  <si>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</si>
  <si>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</si>
  <si>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</si>
  <si>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</si>
  <si>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</si>
  <si>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</si>
  <si>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</si>
  <si>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</si>
  <si>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</si>
  <si>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</si>
  <si>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</si>
  <si>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</si>
  <si>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</si>
  <si>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</si>
  <si>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</si>
  <si>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</si>
  <si>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</si>
  <si>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</si>
  <si>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</si>
  <si>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</si>
  <si>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</si>
  <si>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</si>
  <si>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</si>
  <si>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</si>
  <si>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</si>
  <si>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</si>
  <si>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</si>
  <si>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</si>
  <si>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</si>
  <si>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</si>
  <si>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</si>
  <si>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</si>
  <si>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</si>
  <si>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</si>
  <si>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</si>
  <si>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</si>
  <si>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</si>
  <si>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</si>
  <si>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</si>
  <si>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</si>
  <si>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</si>
  <si>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</si>
  <si>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</si>
  <si>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</si>
  <si>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</si>
  <si>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</si>
  <si>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</si>
  <si>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</si>
  <si>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</si>
  <si>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</si>
  <si>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</si>
  <si>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</si>
  <si>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</si>
  <si>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</si>
  <si>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</si>
  <si>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</si>
  <si>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</si>
  <si>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</si>
  <si>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</si>
  <si>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</si>
  <si>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</si>
  <si>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</si>
  <si>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</si>
  <si>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</si>
  <si>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</si>
  <si>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</si>
  <si>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</si>
  <si>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</si>
  <si>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</si>
  <si>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</si>
  <si>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</si>
  <si>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</si>
  <si>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</si>
  <si>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</si>
  <si>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</si>
  <si>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</si>
  <si>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</si>
  <si>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</si>
  <si>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</si>
  <si>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</si>
  <si>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</si>
  <si>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</si>
  <si>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</si>
  <si>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</si>
  <si>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</si>
  <si>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</si>
  <si>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</si>
  <si>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</si>
  <si>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</si>
  <si>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</si>
  <si>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</si>
  <si>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</si>
  <si>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</si>
  <si>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</si>
  <si>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</si>
  <si>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</si>
  <si>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</si>
  <si>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</si>
  <si>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</si>
  <si>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</si>
  <si>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</si>
  <si>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</si>
  <si>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</si>
  <si>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</si>
  <si>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</si>
  <si>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</si>
  <si>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</si>
  <si>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</si>
  <si>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</si>
  <si>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</si>
  <si>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</si>
  <si>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</si>
  <si>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</si>
  <si>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</si>
  <si>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</si>
  <si>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</si>
  <si>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</si>
  <si>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</si>
  <si>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</si>
  <si>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</si>
  <si>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</si>
  <si>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</si>
  <si>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</si>
  <si>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</si>
  <si>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</si>
  <si>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</si>
  <si>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</si>
  <si>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</si>
  <si>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</si>
  <si>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</si>
  <si>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</si>
  <si>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</si>
  <si>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</si>
  <si>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</si>
  <si>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</si>
  <si>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</si>
  <si>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</si>
  <si>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</si>
  <si>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</si>
  <si>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</si>
  <si>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</si>
  <si>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</si>
  <si>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</si>
  <si>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</si>
  <si>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</si>
  <si>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</si>
  <si>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</si>
  <si>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</si>
  <si>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</si>
  <si>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</si>
  <si>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</si>
  <si>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</si>
  <si>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</si>
  <si>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</si>
  <si>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</si>
  <si>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</si>
  <si>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</si>
  <si>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</si>
  <si>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</si>
  <si>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</si>
  <si>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</si>
  <si>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</si>
  <si>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</si>
  <si>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</si>
  <si>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</si>
  <si>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</si>
  <si>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</si>
  <si>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</si>
  <si>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</si>
  <si>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</si>
  <si>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</si>
  <si>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</si>
  <si>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</si>
  <si>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</si>
  <si>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</si>
  <si>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</si>
  <si>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</si>
  <si>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</si>
  <si>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</si>
  <si>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</si>
  <si>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</si>
  <si>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</si>
  <si>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</si>
  <si>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</si>
  <si>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</si>
  <si>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</si>
  <si>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</si>
  <si>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</si>
  <si>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</si>
  <si>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</si>
  <si>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</si>
  <si>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</si>
  <si>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</si>
  <si>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</si>
  <si>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</si>
  <si>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</si>
  <si>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</si>
  <si>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</si>
  <si>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</si>
  <si>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</si>
  <si>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</si>
  <si>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</si>
  <si>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</si>
  <si>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</si>
  <si>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</si>
  <si>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</si>
  <si>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</si>
  <si>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</si>
  <si>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</si>
  <si>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</si>
  <si>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</si>
  <si>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</si>
  <si>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</si>
  <si>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</si>
  <si>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</si>
  <si>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</si>
  <si>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</si>
  <si>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</si>
  <si>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</si>
  <si>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</si>
  <si>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</si>
  <si>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</si>
  <si>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</si>
  <si>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</si>
  <si>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</si>
  <si>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</si>
  <si>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</si>
  <si>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</si>
  <si>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</si>
  <si>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</si>
  <si>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</si>
  <si>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</si>
  <si>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</si>
  <si>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</si>
  <si>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</si>
  <si>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</si>
  <si>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</si>
  <si>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</si>
  <si>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</si>
  <si>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</si>
  <si>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</si>
  <si>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</si>
  <si>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</si>
  <si>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</si>
  <si>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</si>
  <si>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</si>
  <si>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</si>
  <si>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</si>
  <si>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</si>
  <si>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</si>
  <si>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</si>
  <si>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</si>
  <si>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</si>
  <si>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</si>
  <si>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</si>
  <si>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</si>
  <si>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</si>
  <si>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</si>
  <si>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</si>
  <si>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</si>
  <si>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</si>
  <si>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</si>
  <si>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</si>
  <si>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</si>
  <si>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</si>
  <si>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</si>
  <si>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</si>
  <si>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</si>
  <si>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</si>
  <si>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</si>
  <si>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</si>
  <si>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</si>
  <si>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</si>
  <si>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</si>
  <si>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</si>
  <si>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</si>
  <si>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</si>
  <si>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</si>
  <si>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</si>
  <si>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</si>
  <si>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</si>
  <si>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</si>
  <si>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</si>
  <si>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</si>
  <si>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</si>
  <si>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</si>
  <si>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</si>
  <si>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</si>
  <si>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</si>
  <si>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</si>
  <si>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</si>
  <si>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</si>
  <si>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</si>
  <si>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</si>
  <si>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</si>
  <si>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</si>
  <si>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</si>
  <si>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</si>
  <si>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</si>
  <si>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</si>
  <si>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</si>
  <si>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</si>
  <si>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</si>
  <si>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</si>
  <si>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</si>
  <si>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</si>
  <si>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</si>
  <si>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</si>
  <si>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</si>
  <si>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</si>
  <si>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</si>
  <si>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</si>
  <si>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</si>
  <si>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</si>
  <si>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</si>
  <si>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</si>
  <si>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</si>
  <si>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</si>
  <si>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</si>
  <si>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</si>
  <si>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</si>
  <si>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</si>
  <si>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</si>
  <si>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</si>
  <si>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</si>
  <si>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</si>
  <si>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</si>
  <si>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</si>
  <si>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</si>
  <si>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</si>
  <si>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</si>
  <si>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</si>
  <si>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</si>
  <si>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</si>
  <si>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</si>
  <si>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</si>
  <si>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</si>
  <si>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</si>
  <si>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</si>
  <si>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</si>
  <si>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</si>
  <si>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</si>
  <si>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</si>
  <si>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</si>
  <si>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</si>
  <si>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</si>
  <si>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</si>
  <si>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</si>
  <si>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</si>
  <si>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</si>
  <si>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</si>
  <si>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</si>
  <si>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</si>
  <si>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</si>
  <si>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</si>
  <si>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</si>
  <si>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</si>
  <si>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</si>
  <si>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</si>
  <si>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</si>
  <si>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</si>
  <si>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</si>
  <si>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</si>
  <si>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</si>
  <si>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</si>
  <si>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</si>
  <si>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</si>
  <si>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</si>
  <si>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</si>
  <si>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</si>
  <si>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</si>
  <si>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</si>
  <si>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</si>
  <si>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</si>
  <si>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</si>
  <si>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</si>
  <si>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</si>
  <si>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</si>
  <si>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</si>
  <si>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</si>
  <si>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</si>
  <si>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</si>
  <si>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</si>
  <si>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</si>
  <si>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</si>
  <si>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</si>
  <si>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</si>
  <si>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</si>
  <si>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</si>
  <si>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</si>
  <si>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</si>
  <si>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</si>
  <si>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</si>
  <si>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</si>
  <si>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</si>
  <si>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</si>
  <si>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</si>
  <si>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</si>
  <si>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</si>
  <si>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</si>
  <si>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</si>
  <si>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</si>
  <si>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</si>
  <si>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</si>
  <si>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</si>
  <si>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</si>
  <si>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</si>
  <si>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</si>
  <si>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</si>
  <si>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</si>
  <si>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</si>
  <si>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</si>
  <si>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</si>
  <si>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</si>
  <si>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</si>
  <si>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</si>
  <si>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</si>
  <si>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</si>
  <si>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</si>
  <si>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</si>
  <si>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</si>
  <si>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</si>
  <si>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</si>
  <si>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</si>
  <si>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</si>
  <si>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</si>
  <si>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</si>
  <si>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</si>
  <si>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</si>
  <si>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</si>
  <si>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</si>
  <si>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</si>
  <si>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</si>
  <si>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</si>
  <si>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</si>
  <si>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</si>
  <si>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</si>
  <si>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</si>
  <si>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</si>
  <si>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</si>
  <si>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</si>
  <si>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</si>
  <si>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</si>
  <si>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</si>
  <si>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</si>
  <si>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</si>
  <si>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</si>
  <si>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</si>
  <si>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</si>
  <si>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</si>
  <si>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</si>
  <si>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</si>
  <si>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</si>
  <si>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</si>
  <si>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</si>
  <si>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</si>
  <si>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</si>
  <si>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</si>
  <si>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</si>
  <si>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</si>
  <si>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</si>
  <si>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</si>
  <si>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</si>
  <si>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</si>
  <si>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</si>
  <si>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</si>
  <si>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</si>
  <si>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</si>
  <si>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</si>
  <si>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</si>
  <si>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</si>
  <si>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</si>
  <si>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</si>
  <si>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</si>
  <si>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</si>
  <si>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</si>
  <si>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</si>
  <si>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</si>
  <si>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</si>
  <si>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</si>
  <si>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</si>
  <si>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</si>
  <si>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</si>
  <si>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</si>
  <si>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</si>
  <si>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</si>
  <si>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</si>
  <si>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</si>
  <si>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</si>
  <si>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</si>
  <si>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</si>
  <si>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</si>
  <si>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</si>
  <si>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</si>
  <si>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</si>
  <si>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</si>
  <si>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</si>
  <si>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</si>
  <si>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</si>
  <si>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</si>
  <si>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</si>
  <si>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</si>
  <si>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</si>
  <si>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</si>
  <si>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</si>
  <si>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</si>
  <si>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</si>
  <si>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</si>
  <si>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</si>
  <si>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</si>
  <si>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</si>
  <si>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</si>
  <si>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</si>
  <si>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</si>
  <si>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</si>
  <si>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</si>
  <si>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</si>
  <si>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</si>
  <si>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</si>
  <si>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</si>
  <si>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</si>
  <si>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</si>
  <si>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</si>
  <si>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</si>
  <si>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</si>
  <si>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</si>
  <si>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</si>
  <si>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</si>
  <si>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</si>
  <si>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</si>
  <si>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</si>
  <si>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</si>
  <si>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</si>
  <si>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</si>
  <si>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</si>
  <si>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</si>
  <si>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</si>
  <si>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</si>
  <si>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</si>
  <si>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</si>
  <si>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</si>
  <si>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</si>
  <si>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</si>
  <si>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</si>
  <si>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</si>
  <si>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</si>
  <si>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</si>
  <si>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</si>
  <si>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</si>
  <si>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</si>
  <si>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</si>
  <si>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</si>
  <si>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</si>
  <si>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</si>
  <si>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</si>
  <si>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</si>
  <si>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</si>
  <si>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</si>
  <si>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</si>
  <si>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</si>
  <si>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</si>
  <si>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</si>
  <si>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</si>
  <si>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</si>
  <si>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</si>
  <si>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</si>
  <si>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</si>
  <si>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</si>
  <si>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</si>
  <si>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</si>
  <si>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</si>
  <si>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</si>
  <si>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</si>
  <si>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</si>
  <si>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</si>
  <si>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</si>
  <si>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</si>
  <si>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</si>
  <si>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</si>
  <si>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</si>
  <si>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</si>
  <si>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</si>
  <si>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</si>
  <si>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</si>
  <si>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</si>
  <si>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</si>
  <si>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</si>
  <si>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</si>
  <si>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</si>
  <si>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</si>
  <si>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</si>
  <si>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</si>
  <si>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</si>
  <si>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</si>
  <si>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</si>
  <si>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</si>
  <si>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</si>
  <si>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</si>
  <si>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</si>
  <si>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</si>
  <si>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</si>
  <si>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</si>
  <si>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</si>
  <si>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</si>
  <si>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</si>
  <si>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</si>
  <si>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</si>
  <si>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</si>
  <si>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</si>
  <si>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</si>
  <si>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</si>
  <si>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</si>
  <si>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</si>
  <si>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</si>
  <si>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</si>
  <si>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</si>
  <si>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</si>
  <si>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</si>
  <si>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</si>
  <si>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</si>
  <si>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</si>
  <si>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</si>
  <si>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</si>
  <si>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</si>
  <si>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</si>
  <si>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</si>
  <si>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</si>
  <si>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</si>
  <si>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</si>
  <si>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</si>
  <si>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</si>
  <si>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</si>
  <si>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</si>
  <si>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</si>
  <si>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</si>
  <si>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</si>
  <si>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</si>
  <si>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</si>
  <si>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</si>
  <si>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</si>
  <si>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</si>
  <si>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</si>
  <si>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</si>
  <si>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</si>
  <si>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</si>
  <si>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</si>
  <si>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</si>
  <si>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</si>
  <si>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</si>
  <si>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</si>
  <si>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</si>
  <si>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</si>
  <si>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</si>
  <si>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</si>
  <si>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</si>
  <si>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</si>
  <si>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</si>
  <si>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</si>
  <si>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</si>
  <si>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</si>
  <si>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</si>
  <si>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</si>
  <si>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</si>
  <si>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</si>
  <si>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</si>
  <si>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</si>
  <si>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</si>
  <si>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</si>
  <si>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</si>
  <si>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</si>
  <si>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</si>
  <si>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</si>
  <si>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</si>
  <si>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</si>
  <si>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</si>
  <si>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</si>
  <si>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</si>
  <si>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</si>
  <si>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</si>
  <si>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</si>
  <si>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</si>
  <si>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</si>
  <si>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</si>
  <si>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</si>
  <si>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</si>
  <si>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</si>
  <si>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</si>
  <si>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</si>
  <si>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</si>
  <si>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</si>
  <si>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</si>
  <si>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</si>
  <si>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</si>
  <si>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</si>
  <si>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</si>
  <si>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</si>
  <si>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</si>
  <si>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</si>
  <si>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</si>
  <si>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</si>
  <si>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</si>
  <si>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</si>
  <si>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</si>
  <si>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</si>
  <si>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</si>
  <si>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</si>
  <si>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</si>
  <si>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</si>
  <si>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</si>
  <si>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</si>
  <si>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</si>
  <si>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</si>
  <si>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</si>
  <si>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</si>
  <si>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</si>
  <si>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</si>
  <si>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</si>
  <si>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</si>
  <si>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</si>
  <si>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</si>
  <si>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</si>
  <si>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</si>
  <si>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</si>
  <si>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</si>
  <si>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</si>
  <si>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</si>
  <si>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</si>
  <si>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</si>
  <si>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</si>
  <si>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</si>
  <si>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</si>
  <si>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</si>
  <si>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</si>
  <si>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</si>
  <si>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</si>
  <si>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</si>
  <si>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</si>
  <si>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</si>
  <si>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</si>
  <si>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</si>
  <si>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</si>
  <si>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</si>
  <si>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</si>
  <si>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</si>
  <si>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</si>
  <si>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</si>
  <si>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</si>
  <si>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</si>
  <si>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</si>
  <si>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</si>
  <si>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</si>
  <si>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</si>
  <si>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</si>
  <si>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</si>
  <si>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</si>
  <si>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</si>
  <si>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</si>
  <si>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</si>
  <si>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</si>
  <si>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</si>
  <si>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</si>
  <si>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</si>
  <si>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</si>
  <si>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</si>
  <si>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</si>
  <si>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</si>
  <si>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</si>
  <si>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</si>
  <si>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</si>
  <si>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</si>
  <si>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</si>
  <si>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</si>
  <si>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</si>
  <si>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</si>
  <si>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</si>
  <si>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</si>
  <si>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</si>
  <si>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</si>
  <si>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</si>
  <si>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</si>
  <si>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</si>
  <si>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</si>
  <si>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</si>
  <si>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</si>
  <si>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</si>
  <si>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</si>
  <si>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</si>
  <si>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</si>
  <si>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</si>
  <si>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</si>
  <si>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</si>
  <si>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</si>
  <si>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</si>
  <si>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</si>
  <si>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</si>
  <si>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</si>
  <si>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</si>
  <si>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</si>
  <si>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</si>
  <si>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</si>
  <si>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</si>
  <si>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</si>
  <si>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</si>
  <si>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</si>
  <si>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</si>
  <si>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</si>
  <si>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</si>
  <si>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</si>
  <si>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</si>
  <si>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</si>
  <si>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</si>
  <si>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</si>
  <si>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</si>
  <si>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</si>
  <si>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</si>
  <si>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</si>
  <si>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</si>
  <si>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</si>
  <si>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</si>
  <si>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</si>
  <si>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</si>
  <si>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</si>
  <si>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</si>
  <si>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</si>
  <si>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</si>
  <si>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</si>
  <si>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</si>
  <si>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</si>
  <si>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</si>
  <si>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</si>
  <si>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</si>
  <si>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</si>
  <si>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</si>
  <si>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</si>
  <si>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</si>
  <si>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</si>
  <si>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</si>
  <si>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</si>
  <si>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</si>
  <si>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</si>
  <si>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</si>
  <si>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</si>
  <si>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</si>
  <si>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</si>
  <si>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</si>
  <si>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</si>
  <si>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</si>
  <si>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</si>
  <si>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</si>
  <si>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</si>
  <si>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</si>
  <si>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</si>
  <si>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</si>
  <si>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</si>
  <si>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</si>
  <si>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</si>
  <si>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</si>
  <si>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</si>
  <si>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</si>
  <si>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</si>
  <si>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</si>
  <si>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</si>
  <si>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</si>
  <si>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</si>
  <si>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</si>
  <si>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</si>
  <si>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</si>
  <si>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</si>
  <si>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</si>
  <si>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</si>
  <si>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</si>
  <si>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</si>
  <si>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</si>
  <si>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</si>
  <si>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</si>
  <si>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</si>
  <si>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</si>
  <si>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</si>
  <si>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</si>
  <si>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</si>
  <si>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</si>
  <si>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</si>
  <si>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</si>
  <si>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</si>
  <si>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</si>
  <si>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</si>
  <si>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</si>
  <si>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</si>
  <si>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</si>
  <si>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</si>
  <si>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</si>
  <si>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</si>
  <si>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</si>
  <si>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</si>
  <si>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</si>
  <si>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</si>
  <si>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</si>
  <si>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</si>
  <si>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</si>
  <si>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</si>
  <si>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</si>
  <si>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</si>
  <si>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</si>
  <si>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</si>
  <si>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</si>
  <si>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</si>
  <si>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</si>
  <si>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</si>
  <si>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</si>
  <si>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</si>
  <si>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</si>
  <si>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</si>
  <si>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</si>
  <si>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</si>
  <si>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</si>
  <si>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</si>
  <si>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</si>
  <si>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</si>
  <si>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</si>
  <si>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</si>
  <si>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</si>
  <si>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</si>
  <si>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</si>
  <si>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</si>
  <si>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</si>
  <si>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</si>
  <si>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</si>
  <si>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</si>
  <si>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</si>
  <si>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</si>
  <si>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</si>
  <si>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</si>
  <si>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</si>
  <si>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</si>
  <si>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</si>
  <si>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</si>
  <si>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</si>
  <si>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</si>
  <si>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</si>
  <si>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</si>
  <si>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</si>
  <si>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</si>
  <si>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</si>
  <si>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</si>
  <si>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</si>
  <si>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</si>
  <si>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</si>
  <si>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</si>
  <si>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</si>
  <si>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</si>
  <si>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</si>
  <si>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</si>
  <si>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</si>
  <si>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</si>
  <si>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</si>
  <si>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</si>
  <si>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</si>
  <si>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</si>
  <si>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</si>
  <si>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</si>
  <si>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</si>
  <si>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</si>
  <si>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</si>
  <si>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</si>
  <si>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</si>
  <si>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</si>
  <si>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</si>
  <si>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</si>
  <si>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</si>
  <si>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</si>
  <si>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</si>
  <si>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</si>
  <si>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</si>
  <si>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</si>
  <si>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</si>
  <si>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</si>
  <si>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</si>
  <si>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</si>
  <si>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</si>
  <si>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</si>
  <si>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</si>
  <si>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</si>
  <si>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</si>
  <si>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</si>
  <si>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</si>
  <si>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</si>
  <si>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</si>
  <si>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</si>
  <si>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</si>
  <si>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</si>
  <si>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</si>
  <si>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</si>
  <si>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</si>
  <si>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</si>
  <si>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</si>
  <si>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</si>
  <si>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</si>
  <si>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</si>
  <si>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</si>
  <si>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</si>
  <si>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</si>
  <si>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</si>
  <si>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</si>
  <si>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</si>
  <si>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</si>
  <si>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</si>
  <si>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</si>
  <si>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</si>
  <si>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</si>
  <si>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</si>
  <si>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</si>
  <si>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</si>
  <si>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</si>
  <si>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</si>
  <si>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</si>
  <si>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</si>
  <si>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</si>
  <si>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</si>
  <si>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</si>
  <si>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</si>
  <si>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</si>
  <si>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</si>
  <si>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</si>
  <si>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</si>
  <si>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</si>
  <si>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</si>
  <si>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</si>
  <si>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</si>
  <si>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</si>
  <si>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</si>
  <si>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</si>
  <si>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</si>
  <si>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</si>
  <si>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</si>
  <si>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</si>
  <si>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</si>
  <si>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</si>
  <si>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</si>
  <si>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</si>
  <si>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</si>
  <si>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</si>
  <si>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</si>
  <si>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</si>
  <si>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</si>
  <si>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</si>
  <si>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</si>
  <si>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</si>
  <si>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</si>
  <si>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</si>
  <si>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</si>
  <si>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</si>
  <si>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</si>
  <si>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</si>
  <si>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</si>
  <si>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</si>
  <si>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</si>
  <si>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</si>
  <si>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</si>
  <si>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</si>
  <si>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</si>
  <si>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</si>
  <si>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</si>
  <si>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</si>
  <si>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</si>
  <si>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</si>
  <si>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</si>
  <si>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</si>
  <si>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</si>
  <si>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</si>
  <si>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</si>
  <si>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</si>
  <si>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</si>
  <si>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</si>
  <si>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</si>
  <si>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</si>
  <si>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</si>
  <si>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</si>
  <si>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</si>
  <si>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</si>
  <si>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</si>
  <si>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</si>
  <si>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</si>
  <si>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</si>
  <si>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</si>
  <si>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</si>
  <si>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</si>
  <si>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</si>
  <si>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</si>
  <si>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</si>
  <si>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</si>
  <si>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</si>
  <si>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</si>
  <si>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</si>
  <si>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</si>
  <si>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</si>
  <si>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</si>
  <si>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</si>
  <si>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</si>
  <si>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</si>
  <si>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</si>
  <si>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</si>
  <si>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</si>
  <si>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</si>
  <si>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</si>
  <si>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</si>
  <si>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</si>
  <si>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</si>
  <si>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</si>
  <si>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</si>
  <si>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</si>
  <si>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</si>
  <si>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</si>
  <si>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</si>
  <si>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</si>
  <si>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</si>
  <si>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</si>
  <si>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</si>
  <si>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</si>
  <si>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</si>
  <si>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</si>
  <si>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</si>
  <si>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</si>
  <si>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</si>
  <si>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</si>
  <si>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</si>
  <si>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</si>
  <si>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</si>
  <si>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</si>
  <si>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</si>
  <si>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</si>
  <si>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</si>
  <si>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</si>
  <si>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</si>
  <si>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</si>
  <si>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</si>
  <si>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</si>
  <si>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</si>
  <si>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</si>
  <si>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</si>
  <si>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</si>
  <si>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</si>
  <si>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</si>
  <si>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</si>
  <si>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</si>
  <si>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</si>
  <si>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</si>
  <si>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</si>
  <si>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</si>
  <si>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</si>
  <si>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</si>
  <si>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</si>
  <si>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</si>
  <si>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</si>
  <si>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</si>
  <si>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</si>
  <si>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</si>
  <si>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</si>
  <si>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</si>
  <si>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</si>
  <si>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</si>
  <si>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</si>
  <si>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</si>
  <si>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</si>
  <si>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</si>
  <si>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</si>
  <si>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</si>
  <si>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</si>
  <si>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</si>
  <si>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</si>
  <si>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</si>
  <si>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</si>
  <si>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</si>
  <si>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</si>
  <si>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</si>
  <si>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</si>
  <si>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</si>
  <si>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</si>
  <si>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</si>
  <si>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</si>
  <si>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</si>
  <si>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</si>
  <si>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</si>
  <si>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</si>
  <si>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</si>
  <si>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</si>
  <si>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</si>
  <si>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</si>
  <si>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</si>
  <si>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</si>
  <si>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</si>
  <si>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</si>
  <si>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</si>
  <si>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</si>
  <si>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</si>
  <si>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</si>
  <si>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</si>
  <si>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</si>
  <si>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</si>
  <si>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</si>
  <si>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</si>
  <si>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</si>
  <si>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</si>
  <si>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</si>
  <si>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</si>
  <si>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</si>
  <si>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</si>
  <si>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</si>
  <si>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</si>
  <si>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</si>
  <si>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</si>
  <si>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</si>
  <si>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</si>
  <si>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</si>
  <si>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</si>
  <si>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</si>
  <si>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</si>
  <si>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</si>
  <si>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</si>
  <si>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</si>
  <si>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</si>
  <si>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</si>
  <si>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</si>
  <si>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</si>
  <si>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</si>
  <si>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</si>
  <si>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</si>
  <si>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</si>
  <si>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</si>
  <si>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</si>
  <si>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</si>
  <si>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</si>
  <si>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</si>
  <si>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</si>
  <si>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</si>
  <si>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</si>
  <si>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</si>
  <si>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</si>
  <si>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</si>
  <si>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</si>
  <si>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</si>
  <si>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</si>
  <si>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</si>
  <si>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</si>
  <si>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</si>
  <si>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</si>
  <si>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</si>
  <si>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</si>
  <si>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</si>
  <si>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</si>
  <si>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</si>
  <si>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</si>
  <si>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</si>
  <si>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</si>
  <si>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</si>
  <si>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</si>
  <si>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</si>
  <si>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</si>
  <si>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</si>
  <si>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</si>
  <si>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</si>
  <si>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</si>
  <si>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</si>
  <si>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</si>
  <si>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</si>
  <si>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</si>
  <si>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</si>
  <si>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</si>
  <si>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</si>
  <si>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</si>
  <si>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</si>
  <si>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</si>
  <si>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</si>
  <si>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</si>
  <si>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</si>
  <si>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</si>
  <si>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</si>
  <si>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</si>
  <si>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</si>
  <si>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</si>
  <si>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</si>
  <si>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</si>
  <si>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</si>
  <si>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</si>
  <si>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</si>
  <si>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</si>
  <si>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</si>
  <si>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</si>
  <si>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</si>
  <si>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</si>
  <si>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</si>
  <si>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</si>
  <si>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</si>
  <si>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</si>
  <si>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</si>
  <si>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</si>
  <si>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</si>
  <si>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</si>
  <si>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</si>
  <si>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</si>
  <si>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</si>
  <si>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</si>
  <si>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</si>
  <si>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</si>
  <si>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</si>
  <si>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</si>
  <si>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</si>
  <si>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</si>
  <si>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</si>
  <si>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</si>
  <si>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</si>
  <si>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</si>
  <si>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</si>
  <si>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</si>
  <si>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</si>
  <si>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</si>
  <si>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</si>
  <si>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</si>
  <si>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</si>
  <si>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</si>
  <si>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</si>
  <si>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</si>
  <si>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</si>
  <si>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</si>
  <si>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</si>
  <si>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</si>
  <si>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</si>
  <si>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</si>
  <si>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</si>
  <si>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</si>
  <si>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</si>
  <si>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</si>
  <si>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</si>
  <si>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</si>
  <si>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</si>
  <si>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</si>
  <si>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</si>
  <si>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</si>
  <si>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</si>
  <si>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</si>
  <si>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</si>
  <si>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</si>
  <si>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</si>
  <si>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</si>
  <si>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</si>
  <si>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</si>
  <si>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</si>
  <si>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</si>
  <si>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</si>
  <si>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</si>
  <si>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</si>
  <si>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</si>
  <si>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</si>
  <si>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</si>
  <si>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</si>
  <si>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</si>
  <si>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</si>
  <si>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</si>
  <si>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</si>
  <si>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</si>
  <si>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</si>
  <si>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</si>
  <si>
    <t>Colonne1</t>
  </si>
  <si>
    <t>Abstract-P</t>
  </si>
  <si>
    <t>Acknowledgments-P</t>
  </si>
  <si>
    <t>Article-P</t>
  </si>
  <si>
    <t>Case study-P</t>
  </si>
  <si>
    <t>Conclusion-P</t>
  </si>
  <si>
    <t>Discussion-P</t>
  </si>
  <si>
    <t>Figure-P</t>
  </si>
  <si>
    <t>Introduction-P</t>
  </si>
  <si>
    <t>Methods-P</t>
  </si>
  <si>
    <t>Results-P</t>
  </si>
  <si>
    <t>Supplementary material-P</t>
  </si>
  <si>
    <t>Title-P</t>
  </si>
  <si>
    <t>Table-P</t>
  </si>
  <si>
    <t>Percentage</t>
  </si>
  <si>
    <t>ArrayExpress-P</t>
  </si>
  <si>
    <t>BioProject-P</t>
  </si>
  <si>
    <t>BioSamples-P</t>
  </si>
  <si>
    <t>ChEBI-P</t>
  </si>
  <si>
    <t>ChEMBL-P</t>
  </si>
  <si>
    <t>dbGaP-P</t>
  </si>
  <si>
    <t>EFO-P</t>
  </si>
  <si>
    <t>EGA-P</t>
  </si>
  <si>
    <t>EMDB-P</t>
  </si>
  <si>
    <t>ENA-P</t>
  </si>
  <si>
    <t>Ensembl-P</t>
  </si>
  <si>
    <t>GCA-P</t>
  </si>
  <si>
    <t>Gene Ontology (GO)-P</t>
  </si>
  <si>
    <t>GEO-P</t>
  </si>
  <si>
    <t>HPA-P</t>
  </si>
  <si>
    <t>IGSR/1000 Genomes-P</t>
  </si>
  <si>
    <t>InterPro-P</t>
  </si>
  <si>
    <t>OMIM-P</t>
  </si>
  <si>
    <t>PDBe-P</t>
  </si>
  <si>
    <t>Pfam-P</t>
  </si>
  <si>
    <t>PRIDE-P</t>
  </si>
  <si>
    <t>Reactome-P</t>
  </si>
  <si>
    <t>RefSeq-P</t>
  </si>
  <si>
    <t>RefSNP-P</t>
  </si>
  <si>
    <t>Rfam-P</t>
  </si>
  <si>
    <t>RRID-P</t>
  </si>
  <si>
    <t>UniProt-P</t>
  </si>
  <si>
    <t>Unlabeled dataset</t>
  </si>
  <si>
    <t>Labeled dataset</t>
  </si>
  <si>
    <t>PMC6039704</t>
  </si>
  <si>
    <t>KT335346</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</si>
  <si>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</si>
  <si>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</si>
  <si>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PMC2928273</t>
  </si>
  <si>
    <t>rs689470</t>
  </si>
  <si>
    <t>PMC6166924</t>
  </si>
  <si>
    <t>rs1801131</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</si>
  <si>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</si>
  <si>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</si>
  <si>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</si>
  <si>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PMC3374772</t>
  </si>
  <si>
    <t>PMC4724163</t>
  </si>
  <si>
    <t>KT594769</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</si>
  <si>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</si>
  <si>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</si>
  <si>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</si>
  <si>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PMC5598801</t>
  </si>
  <si>
    <t>rs8330</t>
  </si>
  <si>
    <t>PMC3254606</t>
  </si>
  <si>
    <t>2ABL</t>
  </si>
  <si>
    <t>PMC5501546</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</si>
  <si>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</si>
  <si>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</si>
  <si>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</si>
  <si>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</si>
  <si>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PMC4564166</t>
  </si>
  <si>
    <t>605179</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</si>
  <si>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</si>
  <si>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</si>
  <si>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</si>
  <si>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PMC5750462</t>
  </si>
  <si>
    <t>1EA3</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</si>
  <si>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</si>
  <si>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</si>
  <si>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</si>
  <si>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PMC6217397</t>
  </si>
  <si>
    <t>GSE112174</t>
  </si>
  <si>
    <t>PMC6404619</t>
  </si>
  <si>
    <t>PMC4188009</t>
  </si>
  <si>
    <t>PMC3485249</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</si>
  <si>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</si>
  <si>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</si>
  <si>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</si>
  <si>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</si>
  <si>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PMC4226036</t>
  </si>
  <si>
    <t>PMC3325407</t>
  </si>
  <si>
    <t>rs1800407</t>
  </si>
  <si>
    <t xml:space="preserve">Geographic distribution of the derived allele of rs1800407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</si>
  <si>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</si>
  <si>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</si>
  <si>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PMC5122352</t>
  </si>
  <si>
    <t>rs2853677</t>
  </si>
  <si>
    <t>PMC5592930</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</si>
  <si>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</si>
  <si>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</si>
  <si>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</si>
  <si>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</si>
  <si>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PMC4030988</t>
  </si>
  <si>
    <t>2P06</t>
  </si>
  <si>
    <t>PMC6278402</t>
  </si>
  <si>
    <t>AF121904</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</si>
  <si>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</si>
  <si>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</si>
  <si>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</si>
  <si>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</si>
  <si>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</si>
  <si>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</si>
  <si>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</si>
  <si>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rs1800414</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</si>
  <si>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</si>
  <si>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PMC3791179</t>
  </si>
  <si>
    <t>rs3924112</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</si>
  <si>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</si>
  <si>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</si>
  <si>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</si>
  <si>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PMC5519329</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</si>
  <si>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</si>
  <si>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</si>
  <si>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</si>
  <si>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</si>
  <si>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</si>
  <si>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PMC4443670</t>
  </si>
  <si>
    <t>PMC6273887</t>
  </si>
  <si>
    <t>KX429691</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</si>
  <si>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</si>
  <si>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</si>
  <si>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PMC5840367</t>
  </si>
  <si>
    <t>PMC4392464</t>
  </si>
  <si>
    <t>PRJNA242298</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</si>
  <si>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</si>
  <si>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</si>
  <si>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</si>
  <si>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PMC3125170</t>
  </si>
  <si>
    <t>PMC5856400</t>
  </si>
  <si>
    <t>PXD008494</t>
  </si>
  <si>
    <t>PMC5072729</t>
  </si>
  <si>
    <t>1ICF</t>
  </si>
  <si>
    <t xml:space="preserve">Pairwise RMSD (Ã…) of the crystal structure (1ICF), individual trajectory-averages (CL1Aâ€”CL1SN) and global trajectory-average structure (GT) using mainchain atoms.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</si>
  <si>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</si>
  <si>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</si>
  <si>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</si>
  <si>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</si>
  <si>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</si>
  <si>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</si>
  <si>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</si>
  <si>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</si>
  <si>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</si>
  <si>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</si>
  <si>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</si>
  <si>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</si>
  <si>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</si>
  <si>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Since REHH requires a core haplotype with multiple alleles for comparison, rs1800414 was included in a haplotype with rs11074314 and rs12914687.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</si>
  <si>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</si>
  <si>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</si>
  <si>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</si>
  <si>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</si>
  <si>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PMC6355990</t>
  </si>
  <si>
    <t>SRP128128</t>
  </si>
  <si>
    <t xml:space="preserve">Raw sequencing reads and metadata, including SCFA concentrations, are available through the NCBI Short Read Archive under accession number SRP128128. </t>
  </si>
  <si>
    <t>PMC6208079</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</si>
  <si>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</si>
  <si>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</si>
  <si>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</si>
  <si>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</si>
  <si>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</si>
  <si>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</si>
  <si>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</si>
  <si>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PMC3858281</t>
  </si>
  <si>
    <t>PMC4107892</t>
  </si>
  <si>
    <t>AF382366</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</si>
  <si>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</si>
  <si>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</si>
  <si>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PMC3884852</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</si>
  <si>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</si>
  <si>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</si>
  <si>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</si>
  <si>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</si>
  <si>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PMC3730352</t>
  </si>
  <si>
    <t>PMC5845707</t>
  </si>
  <si>
    <t>SRP133150</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</si>
  <si>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</si>
  <si>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</si>
  <si>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PMC4591669</t>
  </si>
  <si>
    <t>PMC4654818</t>
  </si>
  <si>
    <t>rs4778138</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</si>
  <si>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</si>
  <si>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</si>
  <si>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</si>
  <si>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PMC2830475</t>
  </si>
  <si>
    <t>1YHV</t>
  </si>
  <si>
    <t>PMC4338595</t>
  </si>
  <si>
    <t>3JWD</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</si>
  <si>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</si>
  <si>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</si>
  <si>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</si>
  <si>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2JL1</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</si>
  <si>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</si>
  <si>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</si>
  <si>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</si>
  <si>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PMC4293902</t>
  </si>
  <si>
    <t>2F5Z</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</si>
  <si>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</si>
  <si>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</si>
  <si>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</si>
  <si>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PMC4659210</t>
  </si>
  <si>
    <t>PMC5663151</t>
  </si>
  <si>
    <t>GCA_000009485.1</t>
  </si>
  <si>
    <t>PMC3310866</t>
  </si>
  <si>
    <t>2FJG</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</si>
  <si>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</si>
  <si>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</si>
  <si>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</si>
  <si>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PMC4190355</t>
  </si>
  <si>
    <t>rs2243250</t>
  </si>
  <si>
    <t>PMC5156332</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</si>
  <si>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</si>
  <si>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</si>
  <si>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</si>
  <si>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</si>
  <si>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PMC3892923</t>
  </si>
  <si>
    <t>1FC2</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</si>
  <si>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</si>
  <si>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</si>
  <si>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</si>
  <si>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PMC4359779</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</si>
  <si>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</si>
  <si>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</si>
  <si>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</si>
  <si>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</si>
  <si>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</si>
  <si>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PMC5061317</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</si>
  <si>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</si>
  <si>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</si>
  <si>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</si>
  <si>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</si>
  <si>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</si>
  <si>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PMC2755648</t>
  </si>
  <si>
    <t>2RHD</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</si>
  <si>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</si>
  <si>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PMC4964384</t>
  </si>
  <si>
    <t>rs3842570</t>
  </si>
  <si>
    <t>PMC2154357</t>
  </si>
  <si>
    <t>1BL8</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</si>
  <si>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</si>
  <si>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</si>
  <si>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</si>
  <si>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PMC3720590</t>
  </si>
  <si>
    <t>PMC4915002</t>
  </si>
  <si>
    <t>PMC5679599</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</si>
  <si>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</si>
  <si>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</si>
  <si>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</si>
  <si>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</si>
  <si>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PMC6106943</t>
  </si>
  <si>
    <t>PMC3447400</t>
  </si>
  <si>
    <t>PMC4641828</t>
  </si>
  <si>
    <t>PMC3073932</t>
  </si>
  <si>
    <t>PMC4073492</t>
  </si>
  <si>
    <t>SRX512850</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</si>
  <si>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</si>
  <si>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</si>
  <si>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PMC5751318</t>
  </si>
  <si>
    <t>PMC3598806</t>
  </si>
  <si>
    <t xml:space="preserve">The crystal structure files of fully Ca2+-saturated avian fast skeletal troponin molecule (1YTZ.pdb) [20] and Ca2+-depleted TnC subunit (5TnC.pdb) [33] were obtained from the Protein Data Bank [34]. </t>
  </si>
  <si>
    <t>PMC3145266</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</si>
  <si>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</si>
  <si>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</si>
  <si>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</si>
  <si>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PMC5571410</t>
  </si>
  <si>
    <t>PMC5471064</t>
  </si>
  <si>
    <t>rs7574865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</si>
  <si>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</si>
  <si>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</si>
  <si>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</si>
  <si>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PMC4605685</t>
  </si>
  <si>
    <t>GO:0005515</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</si>
  <si>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</si>
  <si>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</si>
  <si>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</si>
  <si>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1FZB</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</si>
  <si>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</si>
  <si>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</si>
  <si>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PMC4645203</t>
  </si>
  <si>
    <t>CP012193</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</si>
  <si>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</si>
  <si>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</si>
  <si>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</si>
  <si>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PMC3382138</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</si>
  <si>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</si>
  <si>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</si>
  <si>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</si>
  <si>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</si>
  <si>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PMC5536051</t>
  </si>
  <si>
    <t>PMC6359293</t>
  </si>
  <si>
    <t xml:space="preserve">(D) Cartoon representation of the crystal structure of hsp70 based on PDB codes 1HJO and 4JNF. </t>
  </si>
  <si>
    <t>1XSO</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</si>
  <si>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</si>
  <si>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</si>
  <si>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</si>
  <si>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PMC4309091</t>
  </si>
  <si>
    <t>PMC6029241</t>
  </si>
  <si>
    <t>1IGT</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</si>
  <si>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</si>
  <si>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</si>
  <si>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</si>
  <si>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</si>
  <si>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The initial analysis of transcripts and proteins took as a reference the coordinates, ORF prediction and annotation for the C. crescentus reference strain CB15 (GeneBank accession AE005673, RefSeq NC_002696). </t>
  </si>
  <si>
    <t>PMC3228236</t>
  </si>
  <si>
    <t>3dbs</t>
  </si>
  <si>
    <t xml:space="preserve">X-ray co-crystal structure of the pan-class I selective PI3K inhibitor GDC-0941 (3) (PDB Code 3dbs). </t>
  </si>
  <si>
    <t xml:space="preserve">For more details see text and references [3, 33, 34]. </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</si>
  <si>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</si>
  <si>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</si>
  <si>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</si>
  <si>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</si>
  <si>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</si>
  <si>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</si>
  <si>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</si>
  <si>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</si>
  <si>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</si>
  <si>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</si>
  <si>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</si>
  <si>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</si>
  <si>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</si>
  <si>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</si>
  <si>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</si>
  <si>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</si>
  <si>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</si>
  <si>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PMC4799242</t>
  </si>
  <si>
    <t>PMC6222480</t>
  </si>
  <si>
    <t>2HCK</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</si>
  <si>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</si>
  <si>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</si>
  <si>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</si>
  <si>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PMC5671994</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</si>
  <si>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</si>
  <si>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</si>
  <si>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</si>
  <si>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</si>
  <si>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PMC2677866</t>
  </si>
  <si>
    <t>1ZD7</t>
  </si>
  <si>
    <t>1GXN</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</si>
  <si>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</si>
  <si>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</si>
  <si>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PMC5960700</t>
  </si>
  <si>
    <t xml:space="preserve">The MiCV HEB15 strain was isolated previously by our team (GenBank Accession No. KX268345) and used as the positive control for the qPCR and conventional PCR assay. </t>
  </si>
  <si>
    <t>PMC4551926</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</si>
  <si>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</si>
  <si>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</si>
  <si>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PMC6097609</t>
  </si>
  <si>
    <t>HPA027250</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</si>
  <si>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</si>
  <si>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</si>
  <si>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</si>
  <si>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PMC3814294</t>
  </si>
  <si>
    <t>PMC5560676</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</si>
  <si>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</si>
  <si>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</si>
  <si>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PMC4854269</t>
  </si>
  <si>
    <t>PMC2762245</t>
  </si>
  <si>
    <t>PMC5864207</t>
  </si>
  <si>
    <t>SRR3961935</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</si>
  <si>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</si>
  <si>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</si>
  <si>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</si>
  <si>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PMC2216687</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</si>
  <si>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</si>
  <si>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</si>
  <si>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</si>
  <si>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</si>
  <si>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</si>
  <si>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PMC4624855</t>
  </si>
  <si>
    <t>1CZ8</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</si>
  <si>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</si>
  <si>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</si>
  <si>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</si>
  <si>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PMC5564536</t>
  </si>
  <si>
    <t>KC896287</t>
  </si>
  <si>
    <t>PMC3843656</t>
  </si>
  <si>
    <t>PMC3027480</t>
  </si>
  <si>
    <t>AJ507799</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</si>
  <si>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</si>
  <si>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</si>
  <si>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</si>
  <si>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</si>
  <si>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</si>
  <si>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</si>
  <si>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</si>
  <si>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</si>
  <si>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</si>
  <si>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</si>
  <si>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</si>
  <si>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</si>
  <si>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PMC3943257</t>
  </si>
  <si>
    <t>KC414026</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</si>
  <si>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</si>
  <si>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</si>
  <si>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</si>
  <si>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</si>
  <si>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</si>
  <si>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</si>
  <si>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</si>
  <si>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</si>
  <si>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</si>
  <si>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</si>
  <si>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PMC4858275</t>
  </si>
  <si>
    <t>PF01469</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</si>
  <si>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</si>
  <si>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</si>
  <si>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</si>
  <si>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PMC5466989</t>
  </si>
  <si>
    <t>PMC5766183</t>
  </si>
  <si>
    <t>PMC6134180</t>
  </si>
  <si>
    <t>1UGJ</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</si>
  <si>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</si>
  <si>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</si>
  <si>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</si>
  <si>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1ii6</t>
  </si>
  <si>
    <t>PMC6331602</t>
  </si>
  <si>
    <t>5TnC</t>
  </si>
  <si>
    <t>PMC3864932</t>
  </si>
  <si>
    <t xml:space="preserve">A, Stick representation of E1266 and residues exchanged in mAOX3-â€œactive site1â€-K889H in the crystal structure of mAOX3 WT (pdb:3ZYV). </t>
  </si>
  <si>
    <t>PMC5490736</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</si>
  <si>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</si>
  <si>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</si>
  <si>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</si>
  <si>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</si>
  <si>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PMC6171930</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</si>
  <si>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</si>
  <si>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</si>
  <si>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PMC3206007</t>
  </si>
  <si>
    <t>PMC3835687</t>
  </si>
  <si>
    <t>PMC6171375</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</si>
  <si>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</si>
  <si>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</si>
  <si>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</si>
  <si>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PMC4379756</t>
  </si>
  <si>
    <t>PRJEB19938</t>
  </si>
  <si>
    <t>rs2075650</t>
  </si>
  <si>
    <t>JQ281259</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</si>
  <si>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</si>
  <si>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</si>
  <si>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</si>
  <si>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PMC6039554</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</si>
  <si>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</si>
  <si>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</si>
  <si>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</si>
  <si>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</si>
  <si>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PMC6095929</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</si>
  <si>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</si>
  <si>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</si>
  <si>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</si>
  <si>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PMC2940758</t>
  </si>
  <si>
    <t>2W69</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</si>
  <si>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</si>
  <si>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</si>
  <si>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</si>
  <si>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</si>
  <si>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</si>
  <si>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</si>
  <si>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</si>
  <si>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</si>
  <si>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</si>
  <si>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</si>
  <si>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</si>
  <si>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PMC3400600</t>
  </si>
  <si>
    <t>rs6552828</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</si>
  <si>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</si>
  <si>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</si>
  <si>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</si>
  <si>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</si>
  <si>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PMC6305680</t>
  </si>
  <si>
    <t>PMC5853437</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</si>
  <si>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</si>
  <si>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</si>
  <si>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</si>
  <si>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</si>
  <si>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</si>
  <si>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</si>
  <si>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</si>
  <si>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</si>
  <si>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</si>
  <si>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</si>
  <si>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</si>
  <si>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</si>
  <si>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PMC3794727</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</si>
  <si>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</si>
  <si>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</si>
  <si>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</si>
  <si>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</si>
  <si>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</si>
  <si>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</si>
  <si>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</si>
  <si>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</si>
  <si>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</si>
  <si>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</si>
  <si>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</si>
  <si>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</si>
  <si>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</si>
  <si>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</si>
  <si>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</si>
  <si>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</si>
  <si>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</si>
  <si>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PMC4228564</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</si>
  <si>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</si>
  <si>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</si>
  <si>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</si>
  <si>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</si>
  <si>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</si>
  <si>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</si>
  <si>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PMC3235092</t>
  </si>
  <si>
    <t>JN382542</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</si>
  <si>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</si>
  <si>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</si>
  <si>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</si>
  <si>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</si>
  <si>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</si>
  <si>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</si>
  <si>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</si>
  <si>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</si>
  <si>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PMC5813109</t>
  </si>
  <si>
    <t>KX345847</t>
  </si>
  <si>
    <t xml:space="preserve">The nucleotide sequences of CSF\BGD\DO1LT\2015 strain was deposited in GenBank under accession number KX345847. </t>
  </si>
  <si>
    <t>PMC3499474</t>
  </si>
  <si>
    <t>P17563</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</si>
  <si>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</si>
  <si>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</si>
  <si>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</si>
  <si>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</si>
  <si>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</si>
  <si>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</si>
  <si>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PMC6406689</t>
  </si>
  <si>
    <t>rs9545409</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</si>
  <si>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</si>
  <si>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</si>
  <si>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C19847</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</si>
  <si>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</si>
  <si>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</si>
  <si>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</si>
  <si>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</si>
  <si>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</si>
  <si>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</si>
  <si>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</si>
  <si>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</si>
  <si>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</si>
  <si>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</si>
  <si>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</si>
  <si>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</si>
  <si>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</si>
  <si>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</si>
  <si>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</si>
  <si>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PMC4970815</t>
  </si>
  <si>
    <t>ERR315856</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</si>
  <si>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</si>
  <si>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</si>
  <si>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</si>
  <si>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JX627379</t>
  </si>
  <si>
    <t xml:space="preserve">Two I. ricinus females (Table 2) from Rhinolophus hipposideros and one I. ricinus female from M. myotis were PCR-positive for the rickettsial gltA gene. </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</si>
  <si>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</si>
  <si>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Moreover, the three positive samples were re-run and specific fragments of 16S rRNA gene of Rickettsia spp. were successfully amplified and sequenced. </t>
  </si>
  <si>
    <t>PMC3338528</t>
  </si>
  <si>
    <t>CP002339</t>
  </si>
  <si>
    <t xml:space="preserve">The complete genome sequence of strain SN2 has been deposited in GenBank under accession no. CP002339. </t>
  </si>
  <si>
    <t>PMC6121541</t>
  </si>
  <si>
    <t>SRX3822957</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</si>
  <si>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</si>
  <si>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</si>
  <si>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</si>
  <si>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</si>
  <si>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</si>
  <si>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</si>
  <si>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</si>
  <si>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</si>
  <si>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</si>
  <si>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</si>
  <si>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PMC5192062</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</si>
  <si>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</si>
  <si>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</si>
  <si>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</si>
  <si>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</si>
  <si>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</si>
  <si>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</si>
  <si>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</si>
  <si>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</si>
  <si>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</si>
  <si>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</si>
  <si>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</si>
  <si>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</si>
  <si>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</si>
  <si>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</si>
  <si>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</si>
  <si>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</si>
  <si>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</si>
  <si>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</si>
  <si>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</si>
  <si>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</si>
  <si>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</si>
  <si>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</si>
  <si>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</si>
  <si>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</si>
  <si>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</si>
  <si>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PMC2585009</t>
  </si>
  <si>
    <t>P20591</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</si>
  <si>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</si>
  <si>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</si>
  <si>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</si>
  <si>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</si>
  <si>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</si>
  <si>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</si>
  <si>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</si>
  <si>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1PJM</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</si>
  <si>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</si>
  <si>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</si>
  <si>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</si>
  <si>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PMC5703901</t>
  </si>
  <si>
    <t>1COY</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</si>
  <si>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</si>
  <si>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</si>
  <si>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</si>
  <si>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</si>
  <si>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</si>
  <si>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</si>
  <si>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</si>
  <si>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</si>
  <si>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</si>
  <si>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</si>
  <si>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</si>
  <si>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IPR002022</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</si>
  <si>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</si>
  <si>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</si>
  <si>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</si>
  <si>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PMC5278366</t>
  </si>
  <si>
    <t>SRR4639778</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</si>
  <si>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</si>
  <si>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</si>
  <si>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</si>
  <si>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</si>
  <si>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</si>
  <si>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</si>
  <si>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</si>
  <si>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</si>
  <si>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</si>
  <si>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</si>
  <si>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</si>
  <si>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</si>
  <si>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</si>
  <si>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</si>
  <si>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</si>
  <si>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</si>
  <si>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</si>
  <si>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</si>
  <si>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</si>
  <si>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</si>
  <si>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</si>
  <si>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</si>
  <si>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</si>
  <si>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</si>
  <si>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</si>
  <si>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PMC5520553</t>
  </si>
  <si>
    <t>rs10052999</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</si>
  <si>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</si>
  <si>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</si>
  <si>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</si>
  <si>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</si>
  <si>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</si>
  <si>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 xml:space="preserve">Molecular dynamic simulations were performed using the NAMD [32] software package running on the XSEDE Lonestar supercomputer.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</si>
  <si>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</si>
  <si>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GCA_000188235.2</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</si>
  <si>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</si>
  <si>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</si>
  <si>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PMC3743022</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</si>
  <si>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</si>
  <si>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</si>
  <si>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</si>
  <si>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</si>
  <si>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JQ723690</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</si>
  <si>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</si>
  <si>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</si>
  <si>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</si>
  <si>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</si>
  <si>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</si>
  <si>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</si>
  <si>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</si>
  <si>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2i2x</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</si>
  <si>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</si>
  <si>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</si>
  <si>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</si>
  <si>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</si>
  <si>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</si>
  <si>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</si>
  <si>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</si>
  <si>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</si>
  <si>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</si>
  <si>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</si>
  <si>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</si>
  <si>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</si>
  <si>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</si>
  <si>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</si>
  <si>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1uaz</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</si>
  <si>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</si>
  <si>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</si>
  <si>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</si>
  <si>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</si>
  <si>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</si>
  <si>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</si>
  <si>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PMC5346417</t>
  </si>
  <si>
    <t>rs3754777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</si>
  <si>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</si>
  <si>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</si>
  <si>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</si>
  <si>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</si>
  <si>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</si>
  <si>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</si>
  <si>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</si>
  <si>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</si>
  <si>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</si>
  <si>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</si>
  <si>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</si>
  <si>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</si>
  <si>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PMC5216611</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</si>
  <si>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</si>
  <si>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</si>
  <si>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</si>
  <si>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</si>
  <si>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</si>
  <si>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</si>
  <si>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</si>
  <si>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</si>
  <si>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</si>
  <si>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</si>
  <si>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</si>
  <si>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</si>
  <si>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</si>
  <si>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</si>
  <si>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</si>
  <si>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</si>
  <si>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</si>
  <si>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</si>
  <si>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 xml:space="preserve">The C allele of rs1800414 only occurred on a single allele of this haplotype. </t>
  </si>
  <si>
    <t xml:space="preserve">We also added an extra SNP to BEH2 (rs7494942) and BEH3 (rs7170852) haplotypes. Again, the alleles of interest only occurred on one haplotype. </t>
  </si>
  <si>
    <t>PMC5472924</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</si>
  <si>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</si>
  <si>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</si>
  <si>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</si>
  <si>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</si>
  <si>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rs1805011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</si>
  <si>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</si>
  <si>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</si>
  <si>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</si>
  <si>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</si>
  <si>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</si>
  <si>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</si>
  <si>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</si>
  <si>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</si>
  <si>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</si>
  <si>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</si>
  <si>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</si>
  <si>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</si>
  <si>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The MaHV-1 genome sequence data has been submitted to GenBank and the accession number is KT594769. </t>
  </si>
  <si>
    <t xml:space="preserve">The Illumina read data have been submitted to the Short Reads Archive database and has the ID number SRA:SRP067309.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</si>
  <si>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</si>
  <si>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</si>
  <si>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</si>
  <si>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</si>
  <si>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PMC4178425</t>
  </si>
  <si>
    <t>CJJ81176</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</si>
  <si>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</si>
  <si>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</si>
  <si>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</si>
  <si>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</si>
  <si>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</si>
  <si>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</si>
  <si>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</si>
  <si>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</si>
  <si>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</si>
  <si>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</si>
  <si>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</si>
  <si>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</si>
  <si>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</si>
  <si>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</si>
  <si>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</si>
  <si>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PMC5966898</t>
  </si>
  <si>
    <t>GSE98815</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</si>
  <si>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</si>
  <si>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</si>
  <si>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</si>
  <si>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</si>
  <si>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</si>
  <si>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</si>
  <si>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</si>
  <si>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</si>
  <si>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</si>
  <si>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</si>
  <si>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</si>
  <si>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</si>
  <si>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</si>
  <si>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</si>
  <si>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</si>
  <si>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</si>
  <si>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</si>
  <si>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PMC5660696</t>
  </si>
  <si>
    <t>KX352089</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</si>
  <si>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</si>
  <si>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</si>
  <si>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 xml:space="preserve">The populations are divided by regional group on the x-axis as follows: Africa (yellow), Southwest Asia (green), Europe (blue), Central Asia (orange), Pacific Islands (purple), East Asia (red), and Native Americans (teal) </t>
  </si>
  <si>
    <t xml:space="preserve">The derived allele of rs1800407 is relatively rare compared to the blue-eye associated alleles of the three BEHs. The derived allele frequencies of rs1800407 are presented in Fig.Â 3.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</si>
  <si>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</si>
  <si>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</si>
  <si>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</si>
  <si>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</si>
  <si>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</si>
  <si>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PMC4437040</t>
  </si>
  <si>
    <t>AY243496</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</si>
  <si>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</si>
  <si>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</si>
  <si>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</si>
  <si>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</si>
  <si>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</si>
  <si>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</si>
  <si>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PMC4016241</t>
  </si>
  <si>
    <t>304800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</si>
  <si>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</si>
  <si>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</si>
  <si>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</si>
  <si>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1XL3</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</si>
  <si>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</si>
  <si>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</si>
  <si>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</si>
  <si>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</si>
  <si>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</si>
  <si>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</si>
  <si>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</si>
  <si>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</si>
  <si>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</si>
  <si>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</si>
  <si>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</si>
  <si>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</si>
  <si>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</si>
  <si>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</si>
  <si>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</si>
  <si>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</si>
  <si>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</si>
  <si>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</si>
  <si>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</si>
  <si>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</si>
  <si>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</si>
  <si>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</si>
  <si>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</si>
  <si>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</si>
  <si>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rs9669948</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</si>
  <si>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</si>
  <si>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</si>
  <si>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</si>
  <si>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</si>
  <si>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</si>
  <si>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</si>
  <si>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</si>
  <si>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PMC5488172</t>
  </si>
  <si>
    <t>4OCX</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</si>
  <si>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</si>
  <si>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</si>
  <si>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</si>
  <si>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GO:0016887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</si>
  <si>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</si>
  <si>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</si>
  <si>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</si>
  <si>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 xml:space="preserve">Geographic distribution of the derived allele of rs1800414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</si>
  <si>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</si>
  <si>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</si>
  <si>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</si>
  <si>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</si>
  <si>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</si>
  <si>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</si>
  <si>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</si>
  <si>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</si>
  <si>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</si>
  <si>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</si>
  <si>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</si>
  <si>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</si>
  <si>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</si>
  <si>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</si>
  <si>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</si>
  <si>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</si>
  <si>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</si>
  <si>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</si>
  <si>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</si>
  <si>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PMC6441561</t>
  </si>
  <si>
    <t>SRP149194</t>
  </si>
  <si>
    <t xml:space="preserve">The following information was supplied regarding data availability: </t>
  </si>
  <si>
    <t xml:space="preserve">The raw data is at SRA accession number SRP149194.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</si>
  <si>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</si>
  <si>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</si>
  <si>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</si>
  <si>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</si>
  <si>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</si>
  <si>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</si>
  <si>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</si>
  <si>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</si>
  <si>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</si>
  <si>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</si>
  <si>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</si>
  <si>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</si>
  <si>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</si>
  <si>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</si>
  <si>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</si>
  <si>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</si>
  <si>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PMC6341276</t>
  </si>
  <si>
    <t>1Q1M</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</si>
  <si>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</si>
  <si>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</si>
  <si>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rs1129038</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</si>
  <si>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</si>
  <si>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</si>
  <si>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</si>
  <si>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</si>
  <si>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</si>
  <si>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</si>
  <si>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</si>
  <si>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</si>
  <si>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</si>
  <si>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</si>
  <si>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</si>
  <si>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</si>
  <si>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</si>
  <si>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PMC2602789</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</si>
  <si>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</si>
  <si>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</si>
  <si>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</si>
  <si>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</si>
  <si>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PMC2988090</t>
  </si>
  <si>
    <t>3OGM</t>
  </si>
  <si>
    <t xml:space="preserve">Author Information. Structural coordinates and structural factors have been deposited in the Protein Data Bank under accession numbers 3OGK, 3OGL, and 3OGM. </t>
  </si>
  <si>
    <t xml:space="preserve">Authors declare no financial interest.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</si>
  <si>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</si>
  <si>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</si>
  <si>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</si>
  <si>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</si>
  <si>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</si>
  <si>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</si>
  <si>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</si>
  <si>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</si>
  <si>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</si>
  <si>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</si>
  <si>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</si>
  <si>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</si>
  <si>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</si>
  <si>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</si>
  <si>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</si>
  <si>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</si>
  <si>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</si>
  <si>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</si>
  <si>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PMC2929266</t>
  </si>
  <si>
    <t>1HRH</t>
  </si>
  <si>
    <t xml:space="preserve">Structures of Î²-sheet dimers: defensin HNP-3 (upper left, PDB ID 1DFN),(1) the Î»-Cro repressor (upper right, PDB ID 1COP),(2) interleukin 8 (lower left, PDB ID 1IL8),(3) and the ribonuclease H domain of HIV-1 reverse transcriptase (lower right, PDB ID 1HRH).(4) </t>
  </si>
  <si>
    <t>PMC4076316</t>
  </si>
  <si>
    <t>KF810103</t>
  </si>
  <si>
    <t xml:space="preserve">The cloned 26S rRNA gene sequences of yeasts in TKG have been deposited in GenBank under the accession numbers KF809966â€“KF810103.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</si>
  <si>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</si>
  <si>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</si>
  <si>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</si>
  <si>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</si>
  <si>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</si>
  <si>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</si>
  <si>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</si>
  <si>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</si>
  <si>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</si>
  <si>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</si>
  <si>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</si>
  <si>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</si>
  <si>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</si>
  <si>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</si>
  <si>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</si>
  <si>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</si>
  <si>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</si>
  <si>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</si>
  <si>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3hqg</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</si>
  <si>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</si>
  <si>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</si>
  <si>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</si>
  <si>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AE005673</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</si>
  <si>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</si>
  <si>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</si>
  <si>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</si>
  <si>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</si>
  <si>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</si>
  <si>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</si>
  <si>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</si>
  <si>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</si>
  <si>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</si>
  <si>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</si>
  <si>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</si>
  <si>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</si>
  <si>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</si>
  <si>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</si>
  <si>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</si>
  <si>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</si>
  <si>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</si>
  <si>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</si>
  <si>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</si>
  <si>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</si>
  <si>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</si>
  <si>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</si>
  <si>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</si>
  <si>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2SRC</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</si>
  <si>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</si>
  <si>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</si>
  <si>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</si>
  <si>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DRA002961</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</si>
  <si>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</si>
  <si>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</si>
  <si>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</si>
  <si>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</si>
  <si>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</si>
  <si>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</si>
  <si>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</si>
  <si>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</si>
  <si>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PMC5421914</t>
  </si>
  <si>
    <t>NM_004449.4</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</si>
  <si>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</si>
  <si>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</si>
  <si>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</si>
  <si>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</si>
  <si>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</si>
  <si>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</si>
  <si>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</si>
  <si>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</si>
  <si>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</si>
  <si>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</si>
  <si>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</si>
  <si>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</si>
  <si>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</si>
  <si>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PMC5591096</t>
  </si>
  <si>
    <t>rs3765467</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</si>
  <si>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</si>
  <si>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</si>
  <si>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</si>
  <si>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</si>
  <si>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</si>
  <si>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</si>
  <si>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</si>
  <si>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1LSH</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</si>
  <si>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</si>
  <si>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</si>
  <si>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2FM9</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</si>
  <si>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</si>
  <si>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</si>
  <si>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</si>
  <si>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</si>
  <si>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</si>
  <si>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</si>
  <si>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</si>
  <si>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</si>
  <si>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</si>
  <si>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</si>
  <si>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</si>
  <si>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</si>
  <si>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</si>
  <si>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</si>
  <si>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</si>
  <si>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</si>
  <si>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</si>
  <si>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</si>
  <si>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</si>
  <si>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</si>
  <si>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JQ690762</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</si>
  <si>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</si>
  <si>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</si>
  <si>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</si>
  <si>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</si>
  <si>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</si>
  <si>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</si>
  <si>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</si>
  <si>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</si>
  <si>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</si>
  <si>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</si>
  <si>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PMC5428514</t>
  </si>
  <si>
    <t>GSE65194</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</si>
  <si>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</si>
  <si>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</si>
  <si>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</si>
  <si>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</si>
  <si>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</si>
  <si>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</si>
  <si>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</si>
  <si>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1TZI</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</si>
  <si>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</si>
  <si>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</si>
  <si>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</si>
  <si>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</si>
  <si>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</si>
  <si>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</si>
  <si>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</si>
  <si>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</si>
  <si>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</si>
  <si>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</si>
  <si>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</si>
  <si>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</si>
  <si>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</si>
  <si>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</si>
  <si>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</si>
  <si>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</si>
  <si>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</si>
  <si>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</si>
  <si>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</si>
  <si>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</si>
  <si>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</si>
  <si>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</si>
  <si>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</si>
  <si>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</si>
  <si>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PMC3648516</t>
  </si>
  <si>
    <t>GSE41864</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</si>
  <si>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</si>
  <si>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</si>
  <si>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</si>
  <si>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</si>
  <si>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</si>
  <si>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</si>
  <si>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</si>
  <si>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</si>
  <si>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</si>
  <si>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</si>
  <si>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</si>
  <si>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</si>
  <si>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</si>
  <si>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</si>
  <si>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</si>
  <si>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</si>
  <si>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</si>
  <si>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</si>
  <si>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</si>
  <si>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</si>
  <si>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</si>
  <si>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PMC5535145</t>
  </si>
  <si>
    <t>KU572428</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</si>
  <si>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</si>
  <si>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</si>
  <si>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</si>
  <si>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</si>
  <si>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</si>
  <si>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</si>
  <si>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</si>
  <si>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PMC3569360</t>
  </si>
  <si>
    <t>GCA_000307715.1</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</si>
  <si>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</si>
  <si>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</si>
  <si>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 xml:space="preserve">Molecular Characteristics and Phylogenetic Analysis of CAV Variant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</si>
  <si>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</si>
  <si>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</si>
  <si>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</si>
  <si>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</si>
  <si>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</si>
  <si>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</si>
  <si>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Diffraction data statistics are shown in Table 1.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</si>
  <si>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</si>
  <si>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PMC2132710</t>
  </si>
  <si>
    <t>AA218250</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</si>
  <si>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</si>
  <si>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</si>
  <si>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</si>
  <si>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</si>
  <si>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</si>
  <si>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</si>
  <si>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</si>
  <si>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</si>
  <si>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</si>
  <si>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KJ577821</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</si>
  <si>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</si>
  <si>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</si>
  <si>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 xml:space="preserve">To obtain 5â€² mouse 4.1G (m4.1G) sequence, the dbest database was searched using human 4.1G (h4.1G) as the query sequence (47).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</si>
  <si>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</si>
  <si>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</si>
  <si>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</si>
  <si>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</si>
  <si>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</si>
  <si>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PMC4560418</t>
  </si>
  <si>
    <t>DQ925817</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</si>
  <si>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</si>
  <si>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</si>
  <si>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</si>
  <si>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</si>
  <si>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</si>
  <si>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</si>
  <si>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</si>
  <si>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</si>
  <si>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</si>
  <si>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</si>
  <si>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</si>
  <si>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</si>
  <si>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PMC3902798</t>
  </si>
  <si>
    <t>GG699410</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</si>
  <si>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</si>
  <si>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</si>
  <si>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</si>
  <si>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PMC4417161</t>
  </si>
  <si>
    <t>4C2M</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</si>
  <si>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</si>
  <si>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</si>
  <si>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</si>
  <si>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KC243376</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</si>
  <si>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</si>
  <si>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</si>
  <si>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</si>
  <si>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</si>
  <si>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</si>
  <si>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</si>
  <si>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</si>
  <si>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</si>
  <si>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</si>
  <si>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</si>
  <si>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</si>
  <si>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</si>
  <si>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</si>
  <si>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</si>
  <si>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</si>
  <si>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</si>
  <si>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</si>
  <si>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</si>
  <si>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</si>
  <si>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</si>
  <si>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PMC5012869</t>
  </si>
  <si>
    <t>3EKR</t>
  </si>
  <si>
    <t xml:space="preserve">The sequence alignment of the ATPase domain of topo II (1ZXM) and Hsp90 (3EKR). </t>
  </si>
  <si>
    <t xml:space="preserve">The alignment were generated using BioEdit. The structure of ATPase domain of (A) topo II and (B) Hsp90. </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</si>
  <si>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</si>
  <si>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</si>
  <si>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</si>
  <si>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</si>
  <si>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</si>
  <si>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</si>
  <si>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</si>
  <si>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</si>
  <si>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 xml:space="preserve">The differences are mapped onto the trimer crystal structure (D-F), as described in Figure 2.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</si>
  <si>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</si>
  <si>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GO:0007584</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</si>
  <si>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</si>
  <si>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</si>
  <si>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</si>
  <si>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PMC5956005</t>
  </si>
  <si>
    <t>KX697730</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</si>
  <si>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</si>
  <si>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</si>
  <si>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</si>
  <si>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</si>
  <si>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</si>
  <si>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</si>
  <si>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</si>
  <si>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</si>
  <si>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</si>
  <si>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</si>
  <si>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</si>
  <si>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</si>
  <si>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</si>
  <si>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</si>
  <si>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</si>
  <si>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</si>
  <si>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</si>
  <si>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</si>
  <si>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</si>
  <si>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GQ413963</t>
  </si>
  <si>
    <t xml:space="preserve">Moreover, the three positive samples were re-run and specific fragments of 16S rRNA gene of Rickettsia spp. were successfully amplified and sequenced. </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</si>
  <si>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</si>
  <si>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However, all three samples that were PCR-positive for the rickettsial gltA gene were negative for the ompA gene.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</si>
  <si>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</si>
  <si>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</si>
  <si>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</si>
  <si>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</si>
  <si>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PMC4823981</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</si>
  <si>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</si>
  <si>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</si>
  <si>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</si>
  <si>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</si>
  <si>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PMC3965909</t>
  </si>
  <si>
    <t>GSE50951</t>
  </si>
  <si>
    <t xml:space="preserve">The resulting H3K27me3 ChIP sequence files and quality scores are available from the NIH SRA, accession number SRA051384. </t>
  </si>
  <si>
    <t xml:space="preserve">Microarray data are available at NIH GEO accession GSE50951.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</si>
  <si>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</si>
  <si>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</si>
  <si>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</si>
  <si>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PMC6350061</t>
  </si>
  <si>
    <t>GSE116110</t>
  </si>
  <si>
    <t xml:space="preserve">The procedures were performed as previously described. </t>
  </si>
  <si>
    <t xml:space="preserve">We also registered these data in the GEO database (Accession No. GSE116110).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</si>
  <si>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</si>
  <si>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</si>
  <si>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</si>
  <si>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</si>
  <si>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</si>
  <si>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</si>
  <si>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</si>
  <si>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</si>
  <si>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</si>
  <si>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</si>
  <si>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</si>
  <si>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</si>
  <si>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</si>
  <si>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AB065375</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</si>
  <si>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</si>
  <si>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</si>
  <si>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</si>
  <si>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PMC5058631</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</si>
  <si>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</si>
  <si>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</si>
  <si>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</si>
  <si>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</si>
  <si>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PMC3999496</t>
  </si>
  <si>
    <t>KJ577585</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</si>
  <si>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</si>
  <si>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</si>
  <si>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rs180925</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</si>
  <si>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</si>
  <si>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</si>
  <si>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</si>
  <si>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</si>
  <si>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</si>
  <si>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</si>
  <si>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</si>
  <si>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</si>
  <si>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</si>
  <si>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</si>
  <si>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</si>
  <si>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</si>
  <si>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KF700696</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</si>
  <si>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</si>
  <si>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</si>
  <si>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</si>
  <si>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</si>
  <si>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</si>
  <si>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</si>
  <si>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</si>
  <si>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</si>
  <si>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</si>
  <si>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</si>
  <si>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</si>
  <si>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1BYQ</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</si>
  <si>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</si>
  <si>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</si>
  <si>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</si>
  <si>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</si>
  <si>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</si>
  <si>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</si>
  <si>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</si>
  <si>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DRA005682</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</si>
  <si>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</si>
  <si>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</si>
  <si>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</si>
  <si>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</si>
  <si>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</si>
  <si>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</si>
  <si>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</si>
  <si>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</si>
  <si>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PMC4490480</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</si>
  <si>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</si>
  <si>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</si>
  <si>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</si>
  <si>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</si>
  <si>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</si>
  <si>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</si>
  <si>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PMC5589870</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</si>
  <si>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</si>
  <si>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</si>
  <si>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</si>
  <si>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</si>
  <si>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rs3821985</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</si>
  <si>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</si>
  <si>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</si>
  <si>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</si>
  <si>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</si>
  <si>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</si>
  <si>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</si>
  <si>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</si>
  <si>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</si>
  <si>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</si>
  <si>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1VGL</t>
  </si>
  <si>
    <t xml:space="preserve">Figure 4 Network diagram of functional interactions between other structurally related Fuz like longin-domain containing proteins SEDL, YKT6, SEC22B, VAMP7 and AP2Ïƒ (PDB id: 1H3Q, 3BW6, 1IFQ, 2VX8 and 1VGL respectively). </t>
  </si>
  <si>
    <t>SRR3737019</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</si>
  <si>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</si>
  <si>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</si>
  <si>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</si>
  <si>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</si>
  <si>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</si>
  <si>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</si>
  <si>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</si>
  <si>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</si>
  <si>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</si>
  <si>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</si>
  <si>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PMC5797170</t>
  </si>
  <si>
    <t>PRJEB23243</t>
  </si>
  <si>
    <t xml:space="preserve">Sequencing datasets can be accessed as BAM files (.bam) from the European Nucleotide Archive under accession number PRJEB23243. </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</si>
  <si>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</si>
  <si>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</si>
  <si>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</si>
  <si>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</si>
  <si>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</si>
  <si>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PMC5667448</t>
  </si>
  <si>
    <t>1XNK</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</si>
  <si>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</si>
  <si>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</si>
  <si>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</si>
  <si>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PMC3494444</t>
  </si>
  <si>
    <t>120436</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</si>
  <si>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</si>
  <si>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</si>
  <si>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</si>
  <si>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PMC5041910</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</si>
  <si>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</si>
  <si>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</si>
  <si>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</si>
  <si>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</si>
  <si>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PMC5923093</t>
  </si>
  <si>
    <t>PRJNA398137</t>
  </si>
  <si>
    <t xml:space="preserve">The accession numbers for all the M. abscessus isolates sequenced in this study are available at DDBJ/ENA/GenBank under BioProject PRJNA398137. </t>
  </si>
  <si>
    <t>PMC3497266</t>
  </si>
  <si>
    <t>EU591532</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</si>
  <si>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</si>
  <si>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</si>
  <si>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</si>
  <si>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</si>
  <si>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</si>
  <si>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PMC5358358</t>
  </si>
  <si>
    <t>4EHQ</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</si>
  <si>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</si>
  <si>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</si>
  <si>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</si>
  <si>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PMC3757061</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</si>
  <si>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</si>
  <si>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</si>
  <si>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</si>
  <si>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</si>
  <si>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</si>
  <si>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</si>
  <si>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PMC6068308</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</si>
  <si>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</si>
  <si>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</si>
  <si>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</si>
  <si>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</si>
  <si>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</si>
  <si>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</si>
  <si>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</si>
  <si>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</si>
  <si>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PMC5539595</t>
  </si>
  <si>
    <t>KY709203</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</si>
  <si>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</si>
  <si>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</si>
  <si>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</si>
  <si>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rs1401492</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</si>
  <si>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</si>
  <si>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</si>
  <si>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</si>
  <si>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PMC5595876</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</si>
  <si>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</si>
  <si>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</si>
  <si>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</si>
  <si>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AY372246</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</si>
  <si>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</si>
  <si>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</si>
  <si>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</si>
  <si>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</si>
  <si>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</si>
  <si>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</si>
  <si>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</si>
  <si>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</si>
  <si>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</si>
  <si>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1LDS</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</si>
  <si>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</si>
  <si>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</si>
  <si>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1AA7</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</si>
  <si>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</si>
  <si>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</si>
  <si>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</si>
  <si>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</si>
  <si>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</si>
  <si>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</si>
  <si>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</si>
  <si>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</si>
  <si>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</si>
  <si>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</si>
  <si>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</si>
  <si>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</si>
  <si>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</si>
  <si>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</si>
  <si>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</si>
  <si>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</si>
  <si>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</si>
  <si>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</si>
  <si>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</si>
  <si>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U46016</t>
  </si>
  <si>
    <t xml:space="preserve">Patients who developed HIV-1 drug resistance (black circles for HIV-1 proviral DNA and black rectangles for HIV-1 RNA) also indicated.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</si>
  <si>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</si>
  <si>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</si>
  <si>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</si>
  <si>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</si>
  <si>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FJ809753</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</si>
  <si>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</si>
  <si>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</si>
  <si>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</si>
  <si>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</si>
  <si>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</si>
  <si>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</si>
  <si>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GSE78032</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</si>
  <si>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</si>
  <si>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</si>
  <si>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</si>
  <si>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PMC4957768</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</si>
  <si>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</si>
  <si>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</si>
  <si>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</si>
  <si>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</si>
  <si>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rs11209026</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</si>
  <si>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</si>
  <si>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</si>
  <si>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</si>
  <si>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</si>
  <si>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</si>
  <si>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</si>
  <si>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PMC4527363</t>
  </si>
  <si>
    <t>SRR1928149</t>
  </si>
  <si>
    <t xml:space="preserve">The Illumina RNA-seq data generated from buds and leaves of Camellia sinensis and Camellia oleifera are available in the NCBI SRA (http://trace.ncbi.nlm.nih.gov/Traces/sra) with accessions SRR1928149 and SRR1928150.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</si>
  <si>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</si>
  <si>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</si>
  <si>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</si>
  <si>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</si>
  <si>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PMC4835728</t>
  </si>
  <si>
    <t>LGSE01000000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</si>
  <si>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</si>
  <si>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</si>
  <si>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</si>
  <si>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</si>
  <si>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</si>
  <si>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1GC1</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</si>
  <si>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</si>
  <si>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1HJO</t>
  </si>
  <si>
    <t xml:space="preserve">(C) The structure of the chimeric construct made of MeV XD (blue) and of the molecular recognition element MoRE of NTAIL (red) (PDB code 1T6O).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</si>
  <si>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</si>
  <si>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</si>
  <si>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</si>
  <si>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</si>
  <si>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</si>
  <si>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</si>
  <si>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PMC3280251</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</si>
  <si>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</si>
  <si>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</si>
  <si>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</si>
  <si>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</si>
  <si>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PMC3044699</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</si>
  <si>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</si>
  <si>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</si>
  <si>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</si>
  <si>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</si>
  <si>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</si>
  <si>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</si>
  <si>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</si>
  <si>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</si>
  <si>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</si>
  <si>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</si>
  <si>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</si>
  <si>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</si>
  <si>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</si>
  <si>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</si>
  <si>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</si>
  <si>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</si>
  <si>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</si>
  <si>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</si>
  <si>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</si>
  <si>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</si>
  <si>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</si>
  <si>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</si>
  <si>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</si>
  <si>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</si>
  <si>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</si>
  <si>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</si>
  <si>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</si>
  <si>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</si>
  <si>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</si>
  <si>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</si>
  <si>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</si>
  <si>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</si>
  <si>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</si>
  <si>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</si>
  <si>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</si>
  <si>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</si>
  <si>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</si>
  <si>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</si>
  <si>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</si>
  <si>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</si>
  <si>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</si>
  <si>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</si>
  <si>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</si>
  <si>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</si>
  <si>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</si>
  <si>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</si>
  <si>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</si>
  <si>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PMC5662722</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</si>
  <si>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</si>
  <si>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</si>
  <si>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</si>
  <si>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</si>
  <si>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</si>
  <si>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</si>
  <si>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</si>
  <si>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</si>
  <si>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PMC5353578</t>
  </si>
  <si>
    <t>AY264367</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</si>
  <si>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</si>
  <si>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PMC2528966</t>
  </si>
  <si>
    <t>GSE11196</t>
  </si>
  <si>
    <t xml:space="preserve">The data set has been deposited at Gene Expression Omnibus (GEO, GSE11196). </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</si>
  <si>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</si>
  <si>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</si>
  <si>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</si>
  <si>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PMC4190437</t>
  </si>
  <si>
    <t>E-MTAB-2736</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</si>
  <si>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</si>
  <si>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</si>
  <si>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</si>
  <si>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Correct Categories</t>
  </si>
  <si>
    <t>Predictions</t>
  </si>
  <si>
    <t>Manually labeled</t>
  </si>
  <si>
    <t>Labeled</t>
  </si>
  <si>
    <t>Predictions on 25% of manually labeled</t>
  </si>
  <si>
    <t>PDBe_P</t>
  </si>
  <si>
    <t>Predictions on 25%</t>
  </si>
  <si>
    <t>TP</t>
  </si>
  <si>
    <t>Crea</t>
  </si>
  <si>
    <t>Back</t>
  </si>
  <si>
    <t>Back-P</t>
  </si>
  <si>
    <t>Crea-P</t>
  </si>
  <si>
    <t>Use-P</t>
  </si>
  <si>
    <t>TOTAL-P</t>
  </si>
  <si>
    <t>Non Back</t>
  </si>
  <si>
    <t>Non Back-P</t>
  </si>
  <si>
    <t>TN</t>
  </si>
  <si>
    <t>FP</t>
  </si>
  <si>
    <t>FN</t>
  </si>
  <si>
    <t>NonCrea</t>
  </si>
  <si>
    <t>NonCrea-P</t>
  </si>
  <si>
    <t>NonUse-P</t>
  </si>
  <si>
    <t>NonUse</t>
  </si>
  <si>
    <t>Accuracy</t>
  </si>
  <si>
    <t>Recall</t>
  </si>
  <si>
    <t>Precision</t>
  </si>
  <si>
    <t>F1-score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</si>
</sst>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
      <sz val="10"/>
      <color rgb="FFFF0000"/>
      <name val="Arial"/>
      <family val="2"/>
    </font>
  </fonts>
  <fills count="10">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
      <patternFill patternType="solid">
        <fgColor theme="9" tint="0.59999389629810485"/>
        <bgColor indexed="64"/>
      </patternFill>
    </fill>
    <fill>
      <patternFill patternType="solid">
        <fgColor rgb="FF00B050"/>
        <bgColor indexed="64"/>
      </patternFill>
    </fill>
    <fill>
      <patternFill patternType="solid">
        <fgColor theme="9"/>
        <bgColor indexed="64"/>
      </patternFill>
    </fill>
    <fill>
      <patternFill patternType="solid">
        <fgColor theme="5" tint="-0.249977111117893"/>
        <bgColor indexed="64"/>
      </patternFill>
    </fill>
    <fill>
      <patternFill patternType="solid">
        <fgColor rgb="FFFF0000"/>
        <bgColor indexed="64"/>
      </patternFill>
    </fill>
  </fills>
  <borders count="5">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1" fillId="0" borderId="0" applyBorder="0" applyAlignment="0" applyProtection="0"/>
  </cellStyleXfs>
  <cellXfs count="51">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xf numFmtId="0" fontId="0" fillId="0" borderId="0" xfId="0" applyNumberFormat="1"/>
    <xf numFmtId="0" fontId="0" fillId="4" borderId="0" xfId="0" applyFill="1"/>
    <xf numFmtId="0" fontId="5" fillId="3" borderId="2" xfId="0" applyFont="1" applyFill="1" applyBorder="1"/>
    <xf numFmtId="0" fontId="5" fillId="3" borderId="4" xfId="0" applyFont="1" applyFill="1" applyBorder="1"/>
    <xf numFmtId="9" fontId="0" fillId="0" borderId="0" xfId="1" applyFont="1"/>
    <xf numFmtId="0" fontId="2" fillId="5" borderId="0" xfId="1" applyNumberFormat="1" applyFont="1" applyFill="1"/>
    <xf numFmtId="0" fontId="2" fillId="5" borderId="0" xfId="0" applyFont="1" applyFill="1"/>
    <xf numFmtId="9" fontId="1" fillId="5" borderId="0" xfId="1" applyFill="1"/>
    <xf numFmtId="0" fontId="1" fillId="5" borderId="0" xfId="1" applyNumberFormat="1" applyFill="1"/>
    <xf numFmtId="0" fontId="0" fillId="5" borderId="0" xfId="0" applyFill="1"/>
    <xf numFmtId="10" fontId="0" fillId="0" borderId="0" xfId="1" applyNumberFormat="1" applyFont="1"/>
    <xf numFmtId="10" fontId="6" fillId="0" borderId="0" xfId="1" applyNumberFormat="1" applyFont="1"/>
    <xf numFmtId="9" fontId="6" fillId="0" borderId="0" xfId="1" applyFont="1"/>
    <xf numFmtId="0" fontId="2" fillId="0" borderId="0" xfId="0" applyFont="1" applyFill="1"/>
    <xf numFmtId="0" fontId="0" fillId="0" borderId="0" xfId="0" applyAlignment="1"/>
    <xf numFmtId="9" fontId="1" fillId="0" borderId="0" xfId="1" applyNumberFormat="1"/>
    <xf numFmtId="0" fontId="0" fillId="0" borderId="0" xfId="0" applyAlignment="1">
      <alignment horizontal="center"/>
    </xf>
    <xf numFmtId="0" fontId="0" fillId="0" borderId="0" xfId="0" applyFill="1"/>
    <xf numFmtId="0" fontId="0" fillId="6" borderId="0" xfId="0" applyFill="1"/>
    <xf numFmtId="9" fontId="1" fillId="0" borderId="0" xfId="0" applyNumberFormat="1" applyFont="1" applyFill="1"/>
    <xf numFmtId="0" fontId="8" fillId="7" borderId="0" xfId="0" applyFont="1" applyFill="1"/>
    <xf numFmtId="0" fontId="0" fillId="8" borderId="0" xfId="0" applyFill="1"/>
    <xf numFmtId="0" fontId="0" fillId="9" borderId="0" xfId="0" applyFill="1"/>
  </cellXfs>
  <cellStyles count="2">
    <cellStyle name="Normal" xfId="0" builtinId="0"/>
    <cellStyle name="Percent" xfId="1" builtinId="5"/>
  </cellStyles>
  <dxfs count="64">
    <dxf>
      <font>
        <b val="0"/>
        <i val="0"/>
        <strike val="0"/>
        <condense val="0"/>
        <extend val="0"/>
        <outline val="0"/>
        <shadow val="0"/>
        <u val="none"/>
        <vertAlign val="baseline"/>
        <sz val="10"/>
        <color auto="1"/>
        <name val="Arial"/>
        <scheme val="none"/>
      </font>
      <numFmt numFmtId="13" formatCode="0%"/>
      <fill>
        <patternFill patternType="none">
          <fgColor indexed="64"/>
          <bgColor indexed="65"/>
        </patternFill>
      </fill>
    </dxf>
    <dxf>
      <numFmt numFmtId="0" formatCode="General"/>
    </dxf>
    <dxf>
      <numFmt numFmtId="0" formatCode="General"/>
    </dxf>
    <dxf>
      <numFmt numFmtId="0" formatCode="General"/>
    </dxf>
    <dxf>
      <font>
        <b/>
      </font>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font>
        <b/>
      </font>
      <numFmt numFmtId="0" formatCode="Genera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4" formatCode="0.00%"/>
    </dxf>
    <dxf>
      <font>
        <b/>
      </font>
    </dxf>
    <dxf>
      <numFmt numFmtId="0" formatCode="General"/>
    </dxf>
    <dxf>
      <numFmt numFmtId="0" formatCode="General"/>
    </dxf>
    <dxf>
      <numFmt numFmtId="0" formatCode="General"/>
    </dxf>
    <dxf>
      <font>
        <b/>
      </font>
    </dxf>
    <dxf>
      <numFmt numFmtId="0" formatCode="General"/>
    </dxf>
    <dxf>
      <numFmt numFmtId="0" formatCode="General"/>
    </dxf>
    <dxf>
      <numFmt numFmtId="0" formatCode="General"/>
    </dxf>
    <dxf>
      <font>
        <b/>
      </font>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0.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1.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2.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3.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4.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5.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76.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77.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78.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79.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0.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1.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82.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84.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8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8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87.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88.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89.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90.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91.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92.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93.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94.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95.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96.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97.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98.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99.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100.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101.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102.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103.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104.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105.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106.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'[1]Analysis-class-subtype23'!$A$9</c:f>
              <c:strCache>
                <c:ptCount val="1"/>
                <c:pt idx="0">
                  <c:v>Background</c:v>
                </c:pt>
              </c:strCache>
            </c:strRef>
          </c:tx>
          <c:spPr>
            <a:solidFill>
              <a:schemeClr val="accent4"/>
            </a:solidFill>
            <a:ln>
              <a:noFill/>
            </a:ln>
            <a:effectLst/>
          </c:spPr>
          <c:invertIfNegative val="0"/>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'Analysis-class-subtypePostV2'!$B$9:$AB$9</c:f>
              <c:numCache>
                <c:formatCode>0%</c:formatCode>
                <c:ptCount val="27"/>
                <c:pt idx="0">
                  <c:v>0</c:v>
                </c:pt>
                <c:pt idx="1">
                  <c:v>0</c:v>
                </c:pt>
                <c:pt idx="2">
                  <c:v>0</c:v>
                </c:pt>
                <c:pt idx="3">
                  <c:v>0.5</c:v>
                </c:pt>
                <c:pt idx="4">
                  <c:v>0</c:v>
                </c:pt>
                <c:pt idx="5">
                  <c:v>0</c:v>
                </c:pt>
                <c:pt idx="6">
                  <c:v>0.25</c:v>
                </c:pt>
                <c:pt idx="7">
                  <c:v>0</c:v>
                </c:pt>
                <c:pt idx="8">
                  <c:v>0</c:v>
                </c:pt>
                <c:pt idx="9">
                  <c:v>4.1390728476821195E-2</c:v>
                </c:pt>
                <c:pt idx="10">
                  <c:v>0</c:v>
                </c:pt>
                <c:pt idx="11">
                  <c:v>0</c:v>
                </c:pt>
                <c:pt idx="12">
                  <c:v>0</c:v>
                </c:pt>
                <c:pt idx="13">
                  <c:v>0</c:v>
                </c:pt>
                <c:pt idx="14">
                  <c:v>0</c:v>
                </c:pt>
                <c:pt idx="15">
                  <c:v>0</c:v>
                </c:pt>
                <c:pt idx="16">
                  <c:v>4.5454545454545456E-2</c:v>
                </c:pt>
                <c:pt idx="17">
                  <c:v>0.76388888888888884</c:v>
                </c:pt>
                <c:pt idx="18">
                  <c:v>3.1042128603104215E-2</c:v>
                </c:pt>
                <c:pt idx="19">
                  <c:v>0.25</c:v>
                </c:pt>
                <c:pt idx="20">
                  <c:v>0</c:v>
                </c:pt>
                <c:pt idx="21">
                  <c:v>0</c:v>
                </c:pt>
                <c:pt idx="22">
                  <c:v>6.5420560747663545E-2</c:v>
                </c:pt>
                <c:pt idx="23">
                  <c:v>0.13871374527112232</c:v>
                </c:pt>
                <c:pt idx="24">
                  <c:v>0</c:v>
                </c:pt>
                <c:pt idx="25">
                  <c:v>0</c:v>
                </c:pt>
                <c:pt idx="26">
                  <c:v>4.4117647058823532E-2</c:v>
                </c:pt>
              </c:numCache>
            </c:numRef>
          </c:val>
          <c:extLst>
            <c:ext xmlns:c16="http://schemas.microsoft.com/office/drawing/2014/chart" uri="{C3380CC4-5D6E-409C-BE32-E72D297353CC}">
              <c16:uniqueId val="{00000000-4E90-421D-9D79-297CCDF0B46C}"/>
            </c:ext>
          </c:extLst>
        </c:ser>
        <c:ser>
          <c:idx val="1"/>
          <c:order val="1"/>
          <c:tx>
            <c:strRef>
              <c:f>'[1]Analysis-class-subtype23'!$A$10</c:f>
              <c:strCache>
                <c:ptCount val="1"/>
                <c:pt idx="0">
                  <c:v>Creation</c:v>
                </c:pt>
              </c:strCache>
            </c:strRef>
          </c:tx>
          <c:spPr>
            <a:solidFill>
              <a:schemeClr val="accent3"/>
            </a:solidFill>
            <a:ln>
              <a:noFill/>
            </a:ln>
            <a:effectLst/>
          </c:spPr>
          <c:invertIfNegative val="0"/>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'Analysis-class-subtypePostV2'!$B$10:$AB$10</c:f>
              <c:numCache>
                <c:formatCode>0%</c:formatCode>
                <c:ptCount val="27"/>
                <c:pt idx="0">
                  <c:v>0.84210526315789469</c:v>
                </c:pt>
                <c:pt idx="1">
                  <c:v>0.96363636363636362</c:v>
                </c:pt>
                <c:pt idx="2">
                  <c:v>0</c:v>
                </c:pt>
                <c:pt idx="3">
                  <c:v>0</c:v>
                </c:pt>
                <c:pt idx="4">
                  <c:v>0</c:v>
                </c:pt>
                <c:pt idx="5">
                  <c:v>0.5</c:v>
                </c:pt>
                <c:pt idx="6">
                  <c:v>0</c:v>
                </c:pt>
                <c:pt idx="7">
                  <c:v>0.33333333333333331</c:v>
                </c:pt>
                <c:pt idx="8">
                  <c:v>1</c:v>
                </c:pt>
                <c:pt idx="9">
                  <c:v>0.26655629139072845</c:v>
                </c:pt>
                <c:pt idx="10">
                  <c:v>0</c:v>
                </c:pt>
                <c:pt idx="11">
                  <c:v>0</c:v>
                </c:pt>
                <c:pt idx="12">
                  <c:v>0</c:v>
                </c:pt>
                <c:pt idx="13">
                  <c:v>0.54666666666666663</c:v>
                </c:pt>
                <c:pt idx="14">
                  <c:v>0</c:v>
                </c:pt>
                <c:pt idx="15">
                  <c:v>0</c:v>
                </c:pt>
                <c:pt idx="16">
                  <c:v>0</c:v>
                </c:pt>
                <c:pt idx="17">
                  <c:v>0</c:v>
                </c:pt>
                <c:pt idx="18">
                  <c:v>2.6607538802660754E-2</c:v>
                </c:pt>
                <c:pt idx="19">
                  <c:v>0</c:v>
                </c:pt>
                <c:pt idx="20">
                  <c:v>0.81818181818181823</c:v>
                </c:pt>
                <c:pt idx="21">
                  <c:v>0</c:v>
                </c:pt>
                <c:pt idx="22">
                  <c:v>1.8691588785046728E-2</c:v>
                </c:pt>
                <c:pt idx="23">
                  <c:v>2.5220680958385876E-3</c:v>
                </c:pt>
                <c:pt idx="24">
                  <c:v>0</c:v>
                </c:pt>
                <c:pt idx="25">
                  <c:v>0</c:v>
                </c:pt>
                <c:pt idx="26">
                  <c:v>0</c:v>
                </c:pt>
              </c:numCache>
            </c:numRef>
          </c:val>
          <c:extLst>
            <c:ext xmlns:c16="http://schemas.microsoft.com/office/drawing/2014/chart" uri="{C3380CC4-5D6E-409C-BE32-E72D297353CC}">
              <c16:uniqueId val="{00000001-4E90-421D-9D79-297CCDF0B46C}"/>
            </c:ext>
          </c:extLst>
        </c:ser>
        <c:ser>
          <c:idx val="2"/>
          <c:order val="2"/>
          <c:tx>
            <c:strRef>
              <c:f>'[1]Analysis-class-subtype23'!$A$11</c:f>
              <c:strCache>
                <c:ptCount val="1"/>
                <c:pt idx="0">
                  <c:v>Use</c:v>
                </c:pt>
              </c:strCache>
            </c:strRef>
          </c:tx>
          <c:spPr>
            <a:solidFill>
              <a:schemeClr val="accent1"/>
            </a:solidFill>
            <a:ln>
              <a:noFill/>
            </a:ln>
            <a:effectLst/>
          </c:spPr>
          <c:invertIfNegative val="0"/>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'Analysis-class-subtypePostV2'!$B$11:$AB$11</c:f>
              <c:numCache>
                <c:formatCode>0%</c:formatCode>
                <c:ptCount val="27"/>
                <c:pt idx="0">
                  <c:v>0.15789473684210525</c:v>
                </c:pt>
                <c:pt idx="1">
                  <c:v>3.6363636363636362E-2</c:v>
                </c:pt>
                <c:pt idx="2">
                  <c:v>1</c:v>
                </c:pt>
                <c:pt idx="3">
                  <c:v>0.5</c:v>
                </c:pt>
                <c:pt idx="4">
                  <c:v>1</c:v>
                </c:pt>
                <c:pt idx="5">
                  <c:v>0.5</c:v>
                </c:pt>
                <c:pt idx="6">
                  <c:v>0.75</c:v>
                </c:pt>
                <c:pt idx="7">
                  <c:v>0.66666666666666663</c:v>
                </c:pt>
                <c:pt idx="8">
                  <c:v>0</c:v>
                </c:pt>
                <c:pt idx="9">
                  <c:v>0.69205298013245031</c:v>
                </c:pt>
                <c:pt idx="10">
                  <c:v>1</c:v>
                </c:pt>
                <c:pt idx="11">
                  <c:v>1</c:v>
                </c:pt>
                <c:pt idx="12">
                  <c:v>1</c:v>
                </c:pt>
                <c:pt idx="13">
                  <c:v>0.45333333333333331</c:v>
                </c:pt>
                <c:pt idx="14">
                  <c:v>1</c:v>
                </c:pt>
                <c:pt idx="15">
                  <c:v>1</c:v>
                </c:pt>
                <c:pt idx="16">
                  <c:v>0.95454545454545459</c:v>
                </c:pt>
                <c:pt idx="17">
                  <c:v>0.2361111111111111</c:v>
                </c:pt>
                <c:pt idx="18">
                  <c:v>0.94235033259423506</c:v>
                </c:pt>
                <c:pt idx="19">
                  <c:v>0.75</c:v>
                </c:pt>
                <c:pt idx="20">
                  <c:v>0.18181818181818182</c:v>
                </c:pt>
                <c:pt idx="21">
                  <c:v>1</c:v>
                </c:pt>
                <c:pt idx="22">
                  <c:v>0.91588785046728971</c:v>
                </c:pt>
                <c:pt idx="23">
                  <c:v>0.85876418663303911</c:v>
                </c:pt>
                <c:pt idx="24">
                  <c:v>1</c:v>
                </c:pt>
                <c:pt idx="25">
                  <c:v>1</c:v>
                </c:pt>
                <c:pt idx="26">
                  <c:v>0.95588235294117652</c:v>
                </c:pt>
              </c:numCache>
            </c:numRef>
          </c:val>
          <c:extLst>
            <c:ext xmlns:c16="http://schemas.microsoft.com/office/drawing/2014/chart" uri="{C3380CC4-5D6E-409C-BE32-E72D297353CC}">
              <c16:uniqueId val="{00000002-4E90-421D-9D79-297CCDF0B46C}"/>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'Analysis-class-subtypePostV2'!$A$50</c:f>
              <c:strCache>
                <c:ptCount val="1"/>
                <c:pt idx="0">
                  <c:v>Background</c:v>
                </c:pt>
              </c:strCache>
            </c:strRef>
          </c:tx>
          <c:spPr>
            <a:solidFill>
              <a:schemeClr val="accent4"/>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'Analysis-class-subtypePostV2'!$B$50:$BC$50</c:f>
              <c:numCache>
                <c:formatCode>0%</c:formatCode>
                <c:ptCount val="54"/>
                <c:pt idx="0">
                  <c:v>0</c:v>
                </c:pt>
                <c:pt idx="1">
                  <c:v>0</c:v>
                </c:pt>
                <c:pt idx="2">
                  <c:v>0</c:v>
                </c:pt>
                <c:pt idx="3">
                  <c:v>0</c:v>
                </c:pt>
                <c:pt idx="4">
                  <c:v>0</c:v>
                </c:pt>
                <c:pt idx="5">
                  <c:v>0</c:v>
                </c:pt>
                <c:pt idx="6">
                  <c:v>0</c:v>
                </c:pt>
                <c:pt idx="7">
                  <c:v>0.5</c:v>
                </c:pt>
                <c:pt idx="8">
                  <c:v>0</c:v>
                </c:pt>
                <c:pt idx="9">
                  <c:v>0</c:v>
                </c:pt>
                <c:pt idx="10">
                  <c:v>0.4</c:v>
                </c:pt>
                <c:pt idx="11">
                  <c:v>0</c:v>
                </c:pt>
                <c:pt idx="12">
                  <c:v>0</c:v>
                </c:pt>
                <c:pt idx="13">
                  <c:v>0.25</c:v>
                </c:pt>
                <c:pt idx="14">
                  <c:v>0</c:v>
                </c:pt>
                <c:pt idx="15">
                  <c:v>0</c:v>
                </c:pt>
                <c:pt idx="16">
                  <c:v>0</c:v>
                </c:pt>
                <c:pt idx="17">
                  <c:v>0</c:v>
                </c:pt>
                <c:pt idx="18">
                  <c:v>8.1632653061224483E-2</c:v>
                </c:pt>
                <c:pt idx="19">
                  <c:v>4.1390728476821195E-2</c:v>
                </c:pt>
                <c:pt idx="20">
                  <c:v>0</c:v>
                </c:pt>
                <c:pt idx="21">
                  <c:v>0</c:v>
                </c:pt>
                <c:pt idx="22">
                  <c:v>0</c:v>
                </c:pt>
                <c:pt idx="23">
                  <c:v>0</c:v>
                </c:pt>
                <c:pt idx="24">
                  <c:v>3.0303030303030304E-2</c:v>
                </c:pt>
                <c:pt idx="25">
                  <c:v>0</c:v>
                </c:pt>
                <c:pt idx="26">
                  <c:v>2.5974025974025976E-2</c:v>
                </c:pt>
                <c:pt idx="27">
                  <c:v>0</c:v>
                </c:pt>
                <c:pt idx="28">
                  <c:v>0</c:v>
                </c:pt>
                <c:pt idx="29">
                  <c:v>0</c:v>
                </c:pt>
                <c:pt idx="30">
                  <c:v>0</c:v>
                </c:pt>
                <c:pt idx="31">
                  <c:v>0</c:v>
                </c:pt>
                <c:pt idx="32">
                  <c:v>7.1428571428571425E-2</c:v>
                </c:pt>
                <c:pt idx="33">
                  <c:v>4.5454545454545456E-2</c:v>
                </c:pt>
                <c:pt idx="34">
                  <c:v>0.67647058823529416</c:v>
                </c:pt>
                <c:pt idx="35">
                  <c:v>0.76388888888888884</c:v>
                </c:pt>
                <c:pt idx="36">
                  <c:v>7.9234972677595633E-2</c:v>
                </c:pt>
                <c:pt idx="37">
                  <c:v>3.1042128603104215E-2</c:v>
                </c:pt>
                <c:pt idx="38">
                  <c:v>0.26666666666666666</c:v>
                </c:pt>
                <c:pt idx="39">
                  <c:v>0.25</c:v>
                </c:pt>
                <c:pt idx="40">
                  <c:v>0</c:v>
                </c:pt>
                <c:pt idx="41">
                  <c:v>0</c:v>
                </c:pt>
                <c:pt idx="42">
                  <c:v>0</c:v>
                </c:pt>
                <c:pt idx="43">
                  <c:v>0</c:v>
                </c:pt>
                <c:pt idx="44">
                  <c:v>0.2</c:v>
                </c:pt>
                <c:pt idx="45">
                  <c:v>6.5420560747663545E-2</c:v>
                </c:pt>
                <c:pt idx="46">
                  <c:v>0.20322580645161289</c:v>
                </c:pt>
                <c:pt idx="47">
                  <c:v>0.13871374527112232</c:v>
                </c:pt>
                <c:pt idx="48">
                  <c:v>0</c:v>
                </c:pt>
                <c:pt idx="49">
                  <c:v>0</c:v>
                </c:pt>
                <c:pt idx="50">
                  <c:v>0</c:v>
                </c:pt>
                <c:pt idx="51">
                  <c:v>0</c:v>
                </c:pt>
                <c:pt idx="52">
                  <c:v>0.1076923076923077</c:v>
                </c:pt>
                <c:pt idx="53">
                  <c:v>4.4117647058823532E-2</c:v>
                </c:pt>
              </c:numCache>
            </c:numRef>
          </c:val>
          <c:extLst>
            <c:ext xmlns:c16="http://schemas.microsoft.com/office/drawing/2014/chart" uri="{C3380CC4-5D6E-409C-BE32-E72D297353CC}">
              <c16:uniqueId val="{00000000-9BC6-412E-932B-DB11EBB3E2D8}"/>
            </c:ext>
          </c:extLst>
        </c:ser>
        <c:ser>
          <c:idx val="1"/>
          <c:order val="1"/>
          <c:tx>
            <c:strRef>
              <c:f>'Analysis-class-subtypePostV2'!$A$51</c:f>
              <c:strCache>
                <c:ptCount val="1"/>
                <c:pt idx="0">
                  <c:v>Creation</c:v>
                </c:pt>
              </c:strCache>
            </c:strRef>
          </c:tx>
          <c:spPr>
            <a:solidFill>
              <a:schemeClr val="accent3"/>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'Analysis-class-subtypePostV2'!$B$51:$BC$51</c:f>
              <c:numCache>
                <c:formatCode>0%</c:formatCode>
                <c:ptCount val="54"/>
                <c:pt idx="0">
                  <c:v>0.45454545454545453</c:v>
                </c:pt>
                <c:pt idx="1">
                  <c:v>0.84210526315789469</c:v>
                </c:pt>
                <c:pt idx="2">
                  <c:v>0.66666666666666663</c:v>
                </c:pt>
                <c:pt idx="3">
                  <c:v>0.96363636363636362</c:v>
                </c:pt>
                <c:pt idx="4">
                  <c:v>1</c:v>
                </c:pt>
                <c:pt idx="5">
                  <c:v>0</c:v>
                </c:pt>
                <c:pt idx="6">
                  <c:v>0</c:v>
                </c:pt>
                <c:pt idx="7">
                  <c:v>0</c:v>
                </c:pt>
                <c:pt idx="8">
                  <c:v>0</c:v>
                </c:pt>
                <c:pt idx="9">
                  <c:v>0</c:v>
                </c:pt>
                <c:pt idx="10">
                  <c:v>0.2</c:v>
                </c:pt>
                <c:pt idx="11">
                  <c:v>0.5</c:v>
                </c:pt>
                <c:pt idx="12">
                  <c:v>0</c:v>
                </c:pt>
                <c:pt idx="13">
                  <c:v>0</c:v>
                </c:pt>
                <c:pt idx="14">
                  <c:v>0</c:v>
                </c:pt>
                <c:pt idx="15">
                  <c:v>0.33333333333333331</c:v>
                </c:pt>
                <c:pt idx="16">
                  <c:v>1</c:v>
                </c:pt>
                <c:pt idx="17">
                  <c:v>1</c:v>
                </c:pt>
                <c:pt idx="18">
                  <c:v>0.26303854875283444</c:v>
                </c:pt>
                <c:pt idx="19">
                  <c:v>0.26655629139072845</c:v>
                </c:pt>
                <c:pt idx="20">
                  <c:v>0</c:v>
                </c:pt>
                <c:pt idx="21">
                  <c:v>0</c:v>
                </c:pt>
                <c:pt idx="22">
                  <c:v>0.22222222222222221</c:v>
                </c:pt>
                <c:pt idx="23">
                  <c:v>0</c:v>
                </c:pt>
                <c:pt idx="24">
                  <c:v>0</c:v>
                </c:pt>
                <c:pt idx="25">
                  <c:v>0</c:v>
                </c:pt>
                <c:pt idx="26">
                  <c:v>0.50649350649350644</c:v>
                </c:pt>
                <c:pt idx="27">
                  <c:v>0.54666666666666663</c:v>
                </c:pt>
                <c:pt idx="28">
                  <c:v>0</c:v>
                </c:pt>
                <c:pt idx="29">
                  <c:v>0</c:v>
                </c:pt>
                <c:pt idx="30">
                  <c:v>0</c:v>
                </c:pt>
                <c:pt idx="31">
                  <c:v>0</c:v>
                </c:pt>
                <c:pt idx="32">
                  <c:v>0</c:v>
                </c:pt>
                <c:pt idx="33">
                  <c:v>0</c:v>
                </c:pt>
                <c:pt idx="34">
                  <c:v>0</c:v>
                </c:pt>
                <c:pt idx="35">
                  <c:v>0</c:v>
                </c:pt>
                <c:pt idx="36">
                  <c:v>3.2786885245901641E-2</c:v>
                </c:pt>
                <c:pt idx="37">
                  <c:v>2.6607538802660754E-2</c:v>
                </c:pt>
                <c:pt idx="38">
                  <c:v>0</c:v>
                </c:pt>
                <c:pt idx="39">
                  <c:v>0</c:v>
                </c:pt>
                <c:pt idx="40">
                  <c:v>1</c:v>
                </c:pt>
                <c:pt idx="41">
                  <c:v>0.81818181818181823</c:v>
                </c:pt>
                <c:pt idx="42">
                  <c:v>0</c:v>
                </c:pt>
                <c:pt idx="43">
                  <c:v>0</c:v>
                </c:pt>
                <c:pt idx="44">
                  <c:v>0</c:v>
                </c:pt>
                <c:pt idx="45">
                  <c:v>1.8691588785046728E-2</c:v>
                </c:pt>
                <c:pt idx="46">
                  <c:v>0</c:v>
                </c:pt>
                <c:pt idx="47">
                  <c:v>2.5220680958385876E-3</c:v>
                </c:pt>
                <c:pt idx="48">
                  <c:v>0</c:v>
                </c:pt>
                <c:pt idx="49">
                  <c:v>0</c:v>
                </c:pt>
                <c:pt idx="50">
                  <c:v>0</c:v>
                </c:pt>
                <c:pt idx="51">
                  <c:v>0</c:v>
                </c:pt>
                <c:pt idx="52">
                  <c:v>0</c:v>
                </c:pt>
                <c:pt idx="53">
                  <c:v>0</c:v>
                </c:pt>
              </c:numCache>
            </c:numRef>
          </c:val>
          <c:extLst>
            <c:ext xmlns:c16="http://schemas.microsoft.com/office/drawing/2014/chart" uri="{C3380CC4-5D6E-409C-BE32-E72D297353CC}">
              <c16:uniqueId val="{00000001-9BC6-412E-932B-DB11EBB3E2D8}"/>
            </c:ext>
          </c:extLst>
        </c:ser>
        <c:ser>
          <c:idx val="2"/>
          <c:order val="2"/>
          <c:tx>
            <c:strRef>
              <c:f>'Analysis-class-subtypePostV2'!$A$52</c:f>
              <c:strCache>
                <c:ptCount val="1"/>
                <c:pt idx="0">
                  <c:v>Use</c:v>
                </c:pt>
              </c:strCache>
            </c:strRef>
          </c:tx>
          <c:spPr>
            <a:solidFill>
              <a:schemeClr val="accent1"/>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'Analysis-class-subtypePostV2'!$B$52:$BC$52</c:f>
              <c:numCache>
                <c:formatCode>0%</c:formatCode>
                <c:ptCount val="54"/>
                <c:pt idx="0">
                  <c:v>0.54545454545454541</c:v>
                </c:pt>
                <c:pt idx="1">
                  <c:v>0.15789473684210525</c:v>
                </c:pt>
                <c:pt idx="2">
                  <c:v>0.33333333333333331</c:v>
                </c:pt>
                <c:pt idx="3">
                  <c:v>3.6363636363636362E-2</c:v>
                </c:pt>
                <c:pt idx="4">
                  <c:v>0</c:v>
                </c:pt>
                <c:pt idx="5">
                  <c:v>1</c:v>
                </c:pt>
                <c:pt idx="6">
                  <c:v>0</c:v>
                </c:pt>
                <c:pt idx="7">
                  <c:v>0.5</c:v>
                </c:pt>
                <c:pt idx="8">
                  <c:v>0</c:v>
                </c:pt>
                <c:pt idx="9">
                  <c:v>1</c:v>
                </c:pt>
                <c:pt idx="10">
                  <c:v>0.4</c:v>
                </c:pt>
                <c:pt idx="11">
                  <c:v>0.5</c:v>
                </c:pt>
                <c:pt idx="12">
                  <c:v>0</c:v>
                </c:pt>
                <c:pt idx="13">
                  <c:v>0.75</c:v>
                </c:pt>
                <c:pt idx="14">
                  <c:v>0</c:v>
                </c:pt>
                <c:pt idx="15">
                  <c:v>0.66666666666666663</c:v>
                </c:pt>
                <c:pt idx="16">
                  <c:v>0</c:v>
                </c:pt>
                <c:pt idx="17">
                  <c:v>0</c:v>
                </c:pt>
                <c:pt idx="18">
                  <c:v>0.65532879818594103</c:v>
                </c:pt>
                <c:pt idx="19">
                  <c:v>0.69205298013245031</c:v>
                </c:pt>
                <c:pt idx="20">
                  <c:v>1</c:v>
                </c:pt>
                <c:pt idx="21">
                  <c:v>1</c:v>
                </c:pt>
                <c:pt idx="22">
                  <c:v>0.77777777777777779</c:v>
                </c:pt>
                <c:pt idx="23">
                  <c:v>1</c:v>
                </c:pt>
                <c:pt idx="24">
                  <c:v>0.96969696969696972</c:v>
                </c:pt>
                <c:pt idx="25">
                  <c:v>1</c:v>
                </c:pt>
                <c:pt idx="26">
                  <c:v>0.46753246753246752</c:v>
                </c:pt>
                <c:pt idx="27">
                  <c:v>0.45333333333333331</c:v>
                </c:pt>
                <c:pt idx="28">
                  <c:v>1</c:v>
                </c:pt>
                <c:pt idx="29">
                  <c:v>1</c:v>
                </c:pt>
                <c:pt idx="30">
                  <c:v>1</c:v>
                </c:pt>
                <c:pt idx="31">
                  <c:v>1</c:v>
                </c:pt>
                <c:pt idx="32">
                  <c:v>0.9285714285714286</c:v>
                </c:pt>
                <c:pt idx="33">
                  <c:v>0.95454545454545459</c:v>
                </c:pt>
                <c:pt idx="34">
                  <c:v>0.3235294117647059</c:v>
                </c:pt>
                <c:pt idx="35">
                  <c:v>0.2361111111111111</c:v>
                </c:pt>
                <c:pt idx="36">
                  <c:v>0.88797814207650272</c:v>
                </c:pt>
                <c:pt idx="37">
                  <c:v>0.94235033259423506</c:v>
                </c:pt>
                <c:pt idx="38">
                  <c:v>0.73333333333333328</c:v>
                </c:pt>
                <c:pt idx="39">
                  <c:v>0.75</c:v>
                </c:pt>
                <c:pt idx="40">
                  <c:v>0</c:v>
                </c:pt>
                <c:pt idx="41">
                  <c:v>0.18181818181818182</c:v>
                </c:pt>
                <c:pt idx="42">
                  <c:v>0</c:v>
                </c:pt>
                <c:pt idx="43">
                  <c:v>1</c:v>
                </c:pt>
                <c:pt idx="44">
                  <c:v>0.8</c:v>
                </c:pt>
                <c:pt idx="45">
                  <c:v>0.91588785046728971</c:v>
                </c:pt>
                <c:pt idx="46">
                  <c:v>0.79677419354838708</c:v>
                </c:pt>
                <c:pt idx="47">
                  <c:v>0.85876418663303911</c:v>
                </c:pt>
                <c:pt idx="48">
                  <c:v>0</c:v>
                </c:pt>
                <c:pt idx="49">
                  <c:v>1</c:v>
                </c:pt>
                <c:pt idx="50">
                  <c:v>1</c:v>
                </c:pt>
                <c:pt idx="51">
                  <c:v>1</c:v>
                </c:pt>
                <c:pt idx="52">
                  <c:v>0.89230769230769236</c:v>
                </c:pt>
                <c:pt idx="53">
                  <c:v>0.95588235294117652</c:v>
                </c:pt>
              </c:numCache>
            </c:numRef>
          </c:val>
          <c:extLst>
            <c:ext xmlns:c16="http://schemas.microsoft.com/office/drawing/2014/chart" uri="{C3380CC4-5D6E-409C-BE32-E72D297353CC}">
              <c16:uniqueId val="{00000002-9BC6-412E-932B-DB11EBB3E2D8}"/>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'Analysis-class-subtypePostV2'!$A$50</c:f>
              <c:strCache>
                <c:ptCount val="1"/>
                <c:pt idx="0">
                  <c:v>Background</c:v>
                </c:pt>
              </c:strCache>
            </c:strRef>
          </c:tx>
          <c:spPr>
            <a:solidFill>
              <a:schemeClr val="accent4"/>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'Analysis-class-subtypePostV2'!$B$50:$BC$50</c:f>
              <c:numCache>
                <c:formatCode>0%</c:formatCode>
                <c:ptCount val="54"/>
                <c:pt idx="0">
                  <c:v>0</c:v>
                </c:pt>
                <c:pt idx="1">
                  <c:v>0</c:v>
                </c:pt>
                <c:pt idx="2">
                  <c:v>0</c:v>
                </c:pt>
                <c:pt idx="3">
                  <c:v>0</c:v>
                </c:pt>
                <c:pt idx="4">
                  <c:v>0</c:v>
                </c:pt>
                <c:pt idx="5">
                  <c:v>0</c:v>
                </c:pt>
                <c:pt idx="6">
                  <c:v>0</c:v>
                </c:pt>
                <c:pt idx="7">
                  <c:v>0.5</c:v>
                </c:pt>
                <c:pt idx="8">
                  <c:v>0</c:v>
                </c:pt>
                <c:pt idx="9">
                  <c:v>0</c:v>
                </c:pt>
                <c:pt idx="10">
                  <c:v>0.4</c:v>
                </c:pt>
                <c:pt idx="11">
                  <c:v>0</c:v>
                </c:pt>
                <c:pt idx="12">
                  <c:v>0</c:v>
                </c:pt>
                <c:pt idx="13">
                  <c:v>0.25</c:v>
                </c:pt>
                <c:pt idx="14">
                  <c:v>0</c:v>
                </c:pt>
                <c:pt idx="15">
                  <c:v>0</c:v>
                </c:pt>
                <c:pt idx="16">
                  <c:v>0</c:v>
                </c:pt>
                <c:pt idx="17">
                  <c:v>0</c:v>
                </c:pt>
                <c:pt idx="18">
                  <c:v>8.1632653061224483E-2</c:v>
                </c:pt>
                <c:pt idx="19">
                  <c:v>4.1390728476821195E-2</c:v>
                </c:pt>
                <c:pt idx="20">
                  <c:v>0</c:v>
                </c:pt>
                <c:pt idx="21">
                  <c:v>0</c:v>
                </c:pt>
                <c:pt idx="22">
                  <c:v>0</c:v>
                </c:pt>
                <c:pt idx="23">
                  <c:v>0</c:v>
                </c:pt>
                <c:pt idx="24">
                  <c:v>3.0303030303030304E-2</c:v>
                </c:pt>
                <c:pt idx="25">
                  <c:v>0</c:v>
                </c:pt>
                <c:pt idx="26">
                  <c:v>2.5974025974025976E-2</c:v>
                </c:pt>
                <c:pt idx="27">
                  <c:v>0</c:v>
                </c:pt>
                <c:pt idx="28">
                  <c:v>0</c:v>
                </c:pt>
                <c:pt idx="29">
                  <c:v>0</c:v>
                </c:pt>
                <c:pt idx="30">
                  <c:v>0</c:v>
                </c:pt>
                <c:pt idx="31">
                  <c:v>0</c:v>
                </c:pt>
                <c:pt idx="32">
                  <c:v>7.1428571428571425E-2</c:v>
                </c:pt>
                <c:pt idx="33">
                  <c:v>4.5454545454545456E-2</c:v>
                </c:pt>
                <c:pt idx="34">
                  <c:v>0.67647058823529416</c:v>
                </c:pt>
                <c:pt idx="35">
                  <c:v>0.76388888888888884</c:v>
                </c:pt>
                <c:pt idx="36">
                  <c:v>7.9234972677595633E-2</c:v>
                </c:pt>
                <c:pt idx="37">
                  <c:v>3.1042128603104215E-2</c:v>
                </c:pt>
                <c:pt idx="38">
                  <c:v>0.26666666666666666</c:v>
                </c:pt>
                <c:pt idx="39">
                  <c:v>0.25</c:v>
                </c:pt>
                <c:pt idx="40">
                  <c:v>0</c:v>
                </c:pt>
                <c:pt idx="41">
                  <c:v>0</c:v>
                </c:pt>
                <c:pt idx="42">
                  <c:v>0</c:v>
                </c:pt>
                <c:pt idx="43">
                  <c:v>0</c:v>
                </c:pt>
                <c:pt idx="44">
                  <c:v>0.2</c:v>
                </c:pt>
                <c:pt idx="45">
                  <c:v>6.5420560747663545E-2</c:v>
                </c:pt>
                <c:pt idx="46">
                  <c:v>0.20322580645161289</c:v>
                </c:pt>
                <c:pt idx="47">
                  <c:v>0.13871374527112232</c:v>
                </c:pt>
                <c:pt idx="48">
                  <c:v>0</c:v>
                </c:pt>
                <c:pt idx="49">
                  <c:v>0</c:v>
                </c:pt>
                <c:pt idx="50">
                  <c:v>0</c:v>
                </c:pt>
                <c:pt idx="51">
                  <c:v>0</c:v>
                </c:pt>
                <c:pt idx="52">
                  <c:v>0.1076923076923077</c:v>
                </c:pt>
                <c:pt idx="53">
                  <c:v>4.4117647058823532E-2</c:v>
                </c:pt>
              </c:numCache>
            </c:numRef>
          </c:val>
          <c:extLst>
            <c:ext xmlns:c16="http://schemas.microsoft.com/office/drawing/2014/chart" uri="{C3380CC4-5D6E-409C-BE32-E72D297353CC}">
              <c16:uniqueId val="{00000000-D0A6-4BC4-AFB4-FDFCA5EBE552}"/>
            </c:ext>
          </c:extLst>
        </c:ser>
        <c:ser>
          <c:idx val="1"/>
          <c:order val="1"/>
          <c:tx>
            <c:strRef>
              <c:f>'Analysis-class-subtypePostV2'!$A$51</c:f>
              <c:strCache>
                <c:ptCount val="1"/>
                <c:pt idx="0">
                  <c:v>Creation</c:v>
                </c:pt>
              </c:strCache>
            </c:strRef>
          </c:tx>
          <c:spPr>
            <a:solidFill>
              <a:schemeClr val="accent3"/>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'Analysis-class-subtypePostV2'!$B$51:$BC$51</c:f>
              <c:numCache>
                <c:formatCode>0%</c:formatCode>
                <c:ptCount val="54"/>
                <c:pt idx="0">
                  <c:v>0.45454545454545453</c:v>
                </c:pt>
                <c:pt idx="1">
                  <c:v>0.84210526315789469</c:v>
                </c:pt>
                <c:pt idx="2">
                  <c:v>0.66666666666666663</c:v>
                </c:pt>
                <c:pt idx="3">
                  <c:v>0.96363636363636362</c:v>
                </c:pt>
                <c:pt idx="4">
                  <c:v>1</c:v>
                </c:pt>
                <c:pt idx="5">
                  <c:v>0</c:v>
                </c:pt>
                <c:pt idx="6">
                  <c:v>0</c:v>
                </c:pt>
                <c:pt idx="7">
                  <c:v>0</c:v>
                </c:pt>
                <c:pt idx="8">
                  <c:v>0</c:v>
                </c:pt>
                <c:pt idx="9">
                  <c:v>0</c:v>
                </c:pt>
                <c:pt idx="10">
                  <c:v>0.2</c:v>
                </c:pt>
                <c:pt idx="11">
                  <c:v>0.5</c:v>
                </c:pt>
                <c:pt idx="12">
                  <c:v>0</c:v>
                </c:pt>
                <c:pt idx="13">
                  <c:v>0</c:v>
                </c:pt>
                <c:pt idx="14">
                  <c:v>0</c:v>
                </c:pt>
                <c:pt idx="15">
                  <c:v>0.33333333333333331</c:v>
                </c:pt>
                <c:pt idx="16">
                  <c:v>1</c:v>
                </c:pt>
                <c:pt idx="17">
                  <c:v>1</c:v>
                </c:pt>
                <c:pt idx="18">
                  <c:v>0.26303854875283444</c:v>
                </c:pt>
                <c:pt idx="19">
                  <c:v>0.26655629139072845</c:v>
                </c:pt>
                <c:pt idx="20">
                  <c:v>0</c:v>
                </c:pt>
                <c:pt idx="21">
                  <c:v>0</c:v>
                </c:pt>
                <c:pt idx="22">
                  <c:v>0.22222222222222221</c:v>
                </c:pt>
                <c:pt idx="23">
                  <c:v>0</c:v>
                </c:pt>
                <c:pt idx="24">
                  <c:v>0</c:v>
                </c:pt>
                <c:pt idx="25">
                  <c:v>0</c:v>
                </c:pt>
                <c:pt idx="26">
                  <c:v>0.50649350649350644</c:v>
                </c:pt>
                <c:pt idx="27">
                  <c:v>0.54666666666666663</c:v>
                </c:pt>
                <c:pt idx="28">
                  <c:v>0</c:v>
                </c:pt>
                <c:pt idx="29">
                  <c:v>0</c:v>
                </c:pt>
                <c:pt idx="30">
                  <c:v>0</c:v>
                </c:pt>
                <c:pt idx="31">
                  <c:v>0</c:v>
                </c:pt>
                <c:pt idx="32">
                  <c:v>0</c:v>
                </c:pt>
                <c:pt idx="33">
                  <c:v>0</c:v>
                </c:pt>
                <c:pt idx="34">
                  <c:v>0</c:v>
                </c:pt>
                <c:pt idx="35">
                  <c:v>0</c:v>
                </c:pt>
                <c:pt idx="36">
                  <c:v>3.2786885245901641E-2</c:v>
                </c:pt>
                <c:pt idx="37">
                  <c:v>2.6607538802660754E-2</c:v>
                </c:pt>
                <c:pt idx="38">
                  <c:v>0</c:v>
                </c:pt>
                <c:pt idx="39">
                  <c:v>0</c:v>
                </c:pt>
                <c:pt idx="40">
                  <c:v>1</c:v>
                </c:pt>
                <c:pt idx="41">
                  <c:v>0.81818181818181823</c:v>
                </c:pt>
                <c:pt idx="42">
                  <c:v>0</c:v>
                </c:pt>
                <c:pt idx="43">
                  <c:v>0</c:v>
                </c:pt>
                <c:pt idx="44">
                  <c:v>0</c:v>
                </c:pt>
                <c:pt idx="45">
                  <c:v>1.8691588785046728E-2</c:v>
                </c:pt>
                <c:pt idx="46">
                  <c:v>0</c:v>
                </c:pt>
                <c:pt idx="47">
                  <c:v>2.5220680958385876E-3</c:v>
                </c:pt>
                <c:pt idx="48">
                  <c:v>0</c:v>
                </c:pt>
                <c:pt idx="49">
                  <c:v>0</c:v>
                </c:pt>
                <c:pt idx="50">
                  <c:v>0</c:v>
                </c:pt>
                <c:pt idx="51">
                  <c:v>0</c:v>
                </c:pt>
                <c:pt idx="52">
                  <c:v>0</c:v>
                </c:pt>
                <c:pt idx="53">
                  <c:v>0</c:v>
                </c:pt>
              </c:numCache>
            </c:numRef>
          </c:val>
          <c:extLst>
            <c:ext xmlns:c16="http://schemas.microsoft.com/office/drawing/2014/chart" uri="{C3380CC4-5D6E-409C-BE32-E72D297353CC}">
              <c16:uniqueId val="{00000001-D0A6-4BC4-AFB4-FDFCA5EBE552}"/>
            </c:ext>
          </c:extLst>
        </c:ser>
        <c:ser>
          <c:idx val="2"/>
          <c:order val="2"/>
          <c:tx>
            <c:strRef>
              <c:f>'Analysis-class-subtypePostV2'!$A$52</c:f>
              <c:strCache>
                <c:ptCount val="1"/>
                <c:pt idx="0">
                  <c:v>Use</c:v>
                </c:pt>
              </c:strCache>
            </c:strRef>
          </c:tx>
          <c:spPr>
            <a:solidFill>
              <a:schemeClr val="accent1"/>
            </a:solidFill>
            <a:ln>
              <a:noFill/>
            </a:ln>
            <a:effectLst/>
          </c:spPr>
          <c:invertIfNegative val="0"/>
          <c:cat>
            <c:strRef>
              <c:f>'Analysis-class-subtypePostV2'!$B$49:$BC$49</c:f>
              <c:strCache>
                <c:ptCount val="54"/>
                <c:pt idx="0">
                  <c:v>ArrayExpress</c:v>
                </c:pt>
                <c:pt idx="1">
                  <c:v>ArrayExpress-P</c:v>
                </c:pt>
                <c:pt idx="2">
                  <c:v>BioProject</c:v>
                </c:pt>
                <c:pt idx="3">
                  <c:v>BioProject-P</c:v>
                </c:pt>
                <c:pt idx="4">
                  <c:v>BioSamples</c:v>
                </c:pt>
                <c:pt idx="5">
                  <c:v>BioSamples-P</c:v>
                </c:pt>
                <c:pt idx="6">
                  <c:v>ChEBI</c:v>
                </c:pt>
                <c:pt idx="7">
                  <c:v>ChEBI-P</c:v>
                </c:pt>
                <c:pt idx="8">
                  <c:v>ChEMBL</c:v>
                </c:pt>
                <c:pt idx="9">
                  <c:v>ChEMBL-P</c:v>
                </c:pt>
                <c:pt idx="10">
                  <c:v>dbGaP</c:v>
                </c:pt>
                <c:pt idx="11">
                  <c:v>dbGaP-P</c:v>
                </c:pt>
                <c:pt idx="12">
                  <c:v>EFO</c:v>
                </c:pt>
                <c:pt idx="13">
                  <c:v>EFO-P</c:v>
                </c:pt>
                <c:pt idx="14">
                  <c:v>EGA</c:v>
                </c:pt>
                <c:pt idx="15">
                  <c:v>EGA-P</c:v>
                </c:pt>
                <c:pt idx="16">
                  <c:v>EMDB</c:v>
                </c:pt>
                <c:pt idx="17">
                  <c:v>EMDB-P</c:v>
                </c:pt>
                <c:pt idx="18">
                  <c:v>ENA</c:v>
                </c:pt>
                <c:pt idx="19">
                  <c:v>ENA-P</c:v>
                </c:pt>
                <c:pt idx="20">
                  <c:v>Ensembl</c:v>
                </c:pt>
                <c:pt idx="21">
                  <c:v>Ensembl-P</c:v>
                </c:pt>
                <c:pt idx="22">
                  <c:v>GCA</c:v>
                </c:pt>
                <c:pt idx="23">
                  <c:v>GCA-P</c:v>
                </c:pt>
                <c:pt idx="24">
                  <c:v>Gene Ontology (GO)</c:v>
                </c:pt>
                <c:pt idx="25">
                  <c:v>Gene Ontology (GO)-P</c:v>
                </c:pt>
                <c:pt idx="26">
                  <c:v>GEO</c:v>
                </c:pt>
                <c:pt idx="27">
                  <c:v>GEO-P</c:v>
                </c:pt>
                <c:pt idx="28">
                  <c:v>HPA</c:v>
                </c:pt>
                <c:pt idx="29">
                  <c:v>HPA-P</c:v>
                </c:pt>
                <c:pt idx="30">
                  <c:v>IGSR/1000 Genomes</c:v>
                </c:pt>
                <c:pt idx="31">
                  <c:v>IGSR/1000 Genomes-P</c:v>
                </c:pt>
                <c:pt idx="32">
                  <c:v>InterPro</c:v>
                </c:pt>
                <c:pt idx="33">
                  <c:v>InterPro-P</c:v>
                </c:pt>
                <c:pt idx="34">
                  <c:v>OMIM</c:v>
                </c:pt>
                <c:pt idx="35">
                  <c:v>OMIM-P</c:v>
                </c:pt>
                <c:pt idx="36">
                  <c:v>PDBe</c:v>
                </c:pt>
                <c:pt idx="37">
                  <c:v>PDBe-P</c:v>
                </c:pt>
                <c:pt idx="38">
                  <c:v>Pfam</c:v>
                </c:pt>
                <c:pt idx="39">
                  <c:v>Pfam-P</c:v>
                </c:pt>
                <c:pt idx="40">
                  <c:v>PRIDE</c:v>
                </c:pt>
                <c:pt idx="41">
                  <c:v>PRIDE-P</c:v>
                </c:pt>
                <c:pt idx="42">
                  <c:v>Reactome</c:v>
                </c:pt>
                <c:pt idx="43">
                  <c:v>Reactome-P</c:v>
                </c:pt>
                <c:pt idx="44">
                  <c:v>RefSeq</c:v>
                </c:pt>
                <c:pt idx="45">
                  <c:v>RefSeq-P</c:v>
                </c:pt>
                <c:pt idx="46">
                  <c:v>RefSNP</c:v>
                </c:pt>
                <c:pt idx="47">
                  <c:v>RefSNP-P</c:v>
                </c:pt>
                <c:pt idx="48">
                  <c:v>Rfam</c:v>
                </c:pt>
                <c:pt idx="49">
                  <c:v>Rfam-P</c:v>
                </c:pt>
                <c:pt idx="50">
                  <c:v>RRID</c:v>
                </c:pt>
                <c:pt idx="51">
                  <c:v>RRID-P</c:v>
                </c:pt>
                <c:pt idx="52">
                  <c:v>UniProt</c:v>
                </c:pt>
                <c:pt idx="53">
                  <c:v>UniProt-P</c:v>
                </c:pt>
              </c:strCache>
            </c:strRef>
          </c:cat>
          <c:val>
            <c:numRef>
              <c:f>'Analysis-class-subtypePostV2'!$B$52:$BC$52</c:f>
              <c:numCache>
                <c:formatCode>0%</c:formatCode>
                <c:ptCount val="54"/>
                <c:pt idx="0">
                  <c:v>0.54545454545454541</c:v>
                </c:pt>
                <c:pt idx="1">
                  <c:v>0.15789473684210525</c:v>
                </c:pt>
                <c:pt idx="2">
                  <c:v>0.33333333333333331</c:v>
                </c:pt>
                <c:pt idx="3">
                  <c:v>3.6363636363636362E-2</c:v>
                </c:pt>
                <c:pt idx="4">
                  <c:v>0</c:v>
                </c:pt>
                <c:pt idx="5">
                  <c:v>1</c:v>
                </c:pt>
                <c:pt idx="6">
                  <c:v>0</c:v>
                </c:pt>
                <c:pt idx="7">
                  <c:v>0.5</c:v>
                </c:pt>
                <c:pt idx="8">
                  <c:v>0</c:v>
                </c:pt>
                <c:pt idx="9">
                  <c:v>1</c:v>
                </c:pt>
                <c:pt idx="10">
                  <c:v>0.4</c:v>
                </c:pt>
                <c:pt idx="11">
                  <c:v>0.5</c:v>
                </c:pt>
                <c:pt idx="12">
                  <c:v>0</c:v>
                </c:pt>
                <c:pt idx="13">
                  <c:v>0.75</c:v>
                </c:pt>
                <c:pt idx="14">
                  <c:v>0</c:v>
                </c:pt>
                <c:pt idx="15">
                  <c:v>0.66666666666666663</c:v>
                </c:pt>
                <c:pt idx="16">
                  <c:v>0</c:v>
                </c:pt>
                <c:pt idx="17">
                  <c:v>0</c:v>
                </c:pt>
                <c:pt idx="18">
                  <c:v>0.65532879818594103</c:v>
                </c:pt>
                <c:pt idx="19">
                  <c:v>0.69205298013245031</c:v>
                </c:pt>
                <c:pt idx="20">
                  <c:v>1</c:v>
                </c:pt>
                <c:pt idx="21">
                  <c:v>1</c:v>
                </c:pt>
                <c:pt idx="22">
                  <c:v>0.77777777777777779</c:v>
                </c:pt>
                <c:pt idx="23">
                  <c:v>1</c:v>
                </c:pt>
                <c:pt idx="24">
                  <c:v>0.96969696969696972</c:v>
                </c:pt>
                <c:pt idx="25">
                  <c:v>1</c:v>
                </c:pt>
                <c:pt idx="26">
                  <c:v>0.46753246753246752</c:v>
                </c:pt>
                <c:pt idx="27">
                  <c:v>0.45333333333333331</c:v>
                </c:pt>
                <c:pt idx="28">
                  <c:v>1</c:v>
                </c:pt>
                <c:pt idx="29">
                  <c:v>1</c:v>
                </c:pt>
                <c:pt idx="30">
                  <c:v>1</c:v>
                </c:pt>
                <c:pt idx="31">
                  <c:v>1</c:v>
                </c:pt>
                <c:pt idx="32">
                  <c:v>0.9285714285714286</c:v>
                </c:pt>
                <c:pt idx="33">
                  <c:v>0.95454545454545459</c:v>
                </c:pt>
                <c:pt idx="34">
                  <c:v>0.3235294117647059</c:v>
                </c:pt>
                <c:pt idx="35">
                  <c:v>0.2361111111111111</c:v>
                </c:pt>
                <c:pt idx="36">
                  <c:v>0.88797814207650272</c:v>
                </c:pt>
                <c:pt idx="37">
                  <c:v>0.94235033259423506</c:v>
                </c:pt>
                <c:pt idx="38">
                  <c:v>0.73333333333333328</c:v>
                </c:pt>
                <c:pt idx="39">
                  <c:v>0.75</c:v>
                </c:pt>
                <c:pt idx="40">
                  <c:v>0</c:v>
                </c:pt>
                <c:pt idx="41">
                  <c:v>0.18181818181818182</c:v>
                </c:pt>
                <c:pt idx="42">
                  <c:v>0</c:v>
                </c:pt>
                <c:pt idx="43">
                  <c:v>1</c:v>
                </c:pt>
                <c:pt idx="44">
                  <c:v>0.8</c:v>
                </c:pt>
                <c:pt idx="45">
                  <c:v>0.91588785046728971</c:v>
                </c:pt>
                <c:pt idx="46">
                  <c:v>0.79677419354838708</c:v>
                </c:pt>
                <c:pt idx="47">
                  <c:v>0.85876418663303911</c:v>
                </c:pt>
                <c:pt idx="48">
                  <c:v>0</c:v>
                </c:pt>
                <c:pt idx="49">
                  <c:v>1</c:v>
                </c:pt>
                <c:pt idx="50">
                  <c:v>1</c:v>
                </c:pt>
                <c:pt idx="51">
                  <c:v>1</c:v>
                </c:pt>
                <c:pt idx="52">
                  <c:v>0.89230769230769236</c:v>
                </c:pt>
                <c:pt idx="53">
                  <c:v>0.95588235294117652</c:v>
                </c:pt>
              </c:numCache>
            </c:numRef>
          </c:val>
          <c:extLst>
            <c:ext xmlns:c16="http://schemas.microsoft.com/office/drawing/2014/chart" uri="{C3380CC4-5D6E-409C-BE32-E72D297353CC}">
              <c16:uniqueId val="{00000002-D0A6-4BC4-AFB4-FDFCA5EBE552}"/>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bg1"/>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'[1]Analysis-class-subtype23'!$A$9</c:f>
              <c:strCache>
                <c:ptCount val="1"/>
                <c:pt idx="0">
                  <c:v>Background</c:v>
                </c:pt>
              </c:strCache>
            </c:strRef>
          </c:tx>
          <c:spPr>
            <a:ln w="28575" cap="rnd">
              <a:solidFill>
                <a:schemeClr val="accent4"/>
              </a:solidFill>
              <a:round/>
            </a:ln>
            <a:effectLst/>
          </c:spPr>
          <c:marker>
            <c:symbol val="none"/>
          </c:marker>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'Analysis-class-subtypePostV2'!$B$9:$AB$9</c:f>
              <c:numCache>
                <c:formatCode>0%</c:formatCode>
                <c:ptCount val="27"/>
                <c:pt idx="0">
                  <c:v>0</c:v>
                </c:pt>
                <c:pt idx="1">
                  <c:v>0</c:v>
                </c:pt>
                <c:pt idx="2">
                  <c:v>0</c:v>
                </c:pt>
                <c:pt idx="3">
                  <c:v>0.5</c:v>
                </c:pt>
                <c:pt idx="4">
                  <c:v>0</c:v>
                </c:pt>
                <c:pt idx="5">
                  <c:v>0</c:v>
                </c:pt>
                <c:pt idx="6">
                  <c:v>0.25</c:v>
                </c:pt>
                <c:pt idx="7">
                  <c:v>0</c:v>
                </c:pt>
                <c:pt idx="8">
                  <c:v>0</c:v>
                </c:pt>
                <c:pt idx="9">
                  <c:v>4.1390728476821195E-2</c:v>
                </c:pt>
                <c:pt idx="10">
                  <c:v>0</c:v>
                </c:pt>
                <c:pt idx="11">
                  <c:v>0</c:v>
                </c:pt>
                <c:pt idx="12">
                  <c:v>0</c:v>
                </c:pt>
                <c:pt idx="13">
                  <c:v>0</c:v>
                </c:pt>
                <c:pt idx="14">
                  <c:v>0</c:v>
                </c:pt>
                <c:pt idx="15">
                  <c:v>0</c:v>
                </c:pt>
                <c:pt idx="16">
                  <c:v>4.5454545454545456E-2</c:v>
                </c:pt>
                <c:pt idx="17">
                  <c:v>0.76388888888888884</c:v>
                </c:pt>
                <c:pt idx="18">
                  <c:v>3.1042128603104215E-2</c:v>
                </c:pt>
                <c:pt idx="19">
                  <c:v>0.25</c:v>
                </c:pt>
                <c:pt idx="20">
                  <c:v>0</c:v>
                </c:pt>
                <c:pt idx="21">
                  <c:v>0</c:v>
                </c:pt>
                <c:pt idx="22">
                  <c:v>6.5420560747663545E-2</c:v>
                </c:pt>
                <c:pt idx="23">
                  <c:v>0.13871374527112232</c:v>
                </c:pt>
                <c:pt idx="24">
                  <c:v>0</c:v>
                </c:pt>
                <c:pt idx="25">
                  <c:v>0</c:v>
                </c:pt>
                <c:pt idx="26">
                  <c:v>4.4117647058823532E-2</c:v>
                </c:pt>
              </c:numCache>
            </c:numRef>
          </c:val>
          <c:extLst>
            <c:ext xmlns:c16="http://schemas.microsoft.com/office/drawing/2014/chart" uri="{C3380CC4-5D6E-409C-BE32-E72D297353CC}">
              <c16:uniqueId val="{00000000-3F3C-4D34-A588-B89751C46E80}"/>
            </c:ext>
          </c:extLst>
        </c:ser>
        <c:ser>
          <c:idx val="1"/>
          <c:order val="1"/>
          <c:tx>
            <c:strRef>
              <c:f>'[1]Analysis-class-subtype23'!$A$10</c:f>
              <c:strCache>
                <c:ptCount val="1"/>
                <c:pt idx="0">
                  <c:v>Creation</c:v>
                </c:pt>
              </c:strCache>
            </c:strRef>
          </c:tx>
          <c:spPr>
            <a:ln w="28575" cap="rnd">
              <a:solidFill>
                <a:schemeClr val="accent3"/>
              </a:solidFill>
              <a:round/>
            </a:ln>
            <a:effectLst/>
          </c:spPr>
          <c:marker>
            <c:symbol val="none"/>
          </c:marker>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'Analysis-class-subtypePostV2'!$B$10:$AB$10</c:f>
              <c:numCache>
                <c:formatCode>0%</c:formatCode>
                <c:ptCount val="27"/>
                <c:pt idx="0">
                  <c:v>0.84210526315789469</c:v>
                </c:pt>
                <c:pt idx="1">
                  <c:v>0.96363636363636362</c:v>
                </c:pt>
                <c:pt idx="2">
                  <c:v>0</c:v>
                </c:pt>
                <c:pt idx="3">
                  <c:v>0</c:v>
                </c:pt>
                <c:pt idx="4">
                  <c:v>0</c:v>
                </c:pt>
                <c:pt idx="5">
                  <c:v>0.5</c:v>
                </c:pt>
                <c:pt idx="6">
                  <c:v>0</c:v>
                </c:pt>
                <c:pt idx="7">
                  <c:v>0.33333333333333331</c:v>
                </c:pt>
                <c:pt idx="8">
                  <c:v>1</c:v>
                </c:pt>
                <c:pt idx="9">
                  <c:v>0.26655629139072845</c:v>
                </c:pt>
                <c:pt idx="10">
                  <c:v>0</c:v>
                </c:pt>
                <c:pt idx="11">
                  <c:v>0</c:v>
                </c:pt>
                <c:pt idx="12">
                  <c:v>0</c:v>
                </c:pt>
                <c:pt idx="13">
                  <c:v>0.54666666666666663</c:v>
                </c:pt>
                <c:pt idx="14">
                  <c:v>0</c:v>
                </c:pt>
                <c:pt idx="15">
                  <c:v>0</c:v>
                </c:pt>
                <c:pt idx="16">
                  <c:v>0</c:v>
                </c:pt>
                <c:pt idx="17">
                  <c:v>0</c:v>
                </c:pt>
                <c:pt idx="18">
                  <c:v>2.6607538802660754E-2</c:v>
                </c:pt>
                <c:pt idx="19">
                  <c:v>0</c:v>
                </c:pt>
                <c:pt idx="20">
                  <c:v>0.81818181818181823</c:v>
                </c:pt>
                <c:pt idx="21">
                  <c:v>0</c:v>
                </c:pt>
                <c:pt idx="22">
                  <c:v>1.8691588785046728E-2</c:v>
                </c:pt>
                <c:pt idx="23">
                  <c:v>2.5220680958385876E-3</c:v>
                </c:pt>
                <c:pt idx="24">
                  <c:v>0</c:v>
                </c:pt>
                <c:pt idx="25">
                  <c:v>0</c:v>
                </c:pt>
                <c:pt idx="26">
                  <c:v>0</c:v>
                </c:pt>
              </c:numCache>
            </c:numRef>
          </c:val>
          <c:extLst>
            <c:ext xmlns:c16="http://schemas.microsoft.com/office/drawing/2014/chart" uri="{C3380CC4-5D6E-409C-BE32-E72D297353CC}">
              <c16:uniqueId val="{00000001-3F3C-4D34-A588-B89751C46E80}"/>
            </c:ext>
          </c:extLst>
        </c:ser>
        <c:ser>
          <c:idx val="2"/>
          <c:order val="2"/>
          <c:tx>
            <c:strRef>
              <c:f>'[1]Analysis-class-subtype23'!$A$11</c:f>
              <c:strCache>
                <c:ptCount val="1"/>
                <c:pt idx="0">
                  <c:v>Use</c:v>
                </c:pt>
              </c:strCache>
            </c:strRef>
          </c:tx>
          <c:spPr>
            <a:ln w="28575" cap="rnd">
              <a:solidFill>
                <a:schemeClr val="accent1"/>
              </a:solidFill>
              <a:round/>
            </a:ln>
            <a:effectLst/>
          </c:spPr>
          <c:marker>
            <c:symbol val="none"/>
          </c:marker>
          <c:cat>
            <c:strRef>
              <c:f>'Analysis-class-subtypePostV2'!$B$8:$AB$8</c:f>
              <c:strCache>
                <c:ptCount val="27"/>
                <c:pt idx="0">
                  <c:v>ArrayExpress-P</c:v>
                </c:pt>
                <c:pt idx="1">
                  <c:v>BioProject-P</c:v>
                </c:pt>
                <c:pt idx="2">
                  <c:v>BioSamples-P</c:v>
                </c:pt>
                <c:pt idx="3">
                  <c:v>ChEBI-P</c:v>
                </c:pt>
                <c:pt idx="4">
                  <c:v>ChEMBL-P</c:v>
                </c:pt>
                <c:pt idx="5">
                  <c:v>dbGaP-P</c:v>
                </c:pt>
                <c:pt idx="6">
                  <c:v>EFO-P</c:v>
                </c:pt>
                <c:pt idx="7">
                  <c:v>EGA-P</c:v>
                </c:pt>
                <c:pt idx="8">
                  <c:v>EMDB-P</c:v>
                </c:pt>
                <c:pt idx="9">
                  <c:v>ENA-P</c:v>
                </c:pt>
                <c:pt idx="10">
                  <c:v>Ensembl-P</c:v>
                </c:pt>
                <c:pt idx="11">
                  <c:v>GCA-P</c:v>
                </c:pt>
                <c:pt idx="12">
                  <c:v>Gene Ontology (GO)-P</c:v>
                </c:pt>
                <c:pt idx="13">
                  <c:v>GEO-P</c:v>
                </c:pt>
                <c:pt idx="14">
                  <c:v>HPA-P</c:v>
                </c:pt>
                <c:pt idx="15">
                  <c:v>IGSR/1000 Genomes-P</c:v>
                </c:pt>
                <c:pt idx="16">
                  <c:v>InterPro-P</c:v>
                </c:pt>
                <c:pt idx="17">
                  <c:v>OMIM-P</c:v>
                </c:pt>
                <c:pt idx="18">
                  <c:v>PDBe-P</c:v>
                </c:pt>
                <c:pt idx="19">
                  <c:v>Pfam-P</c:v>
                </c:pt>
                <c:pt idx="20">
                  <c:v>PRIDE-P</c:v>
                </c:pt>
                <c:pt idx="21">
                  <c:v>Reactome-P</c:v>
                </c:pt>
                <c:pt idx="22">
                  <c:v>RefSeq-P</c:v>
                </c:pt>
                <c:pt idx="23">
                  <c:v>RefSNP-P</c:v>
                </c:pt>
                <c:pt idx="24">
                  <c:v>Rfam-P</c:v>
                </c:pt>
                <c:pt idx="25">
                  <c:v>RRID-P</c:v>
                </c:pt>
                <c:pt idx="26">
                  <c:v>UniProt-P</c:v>
                </c:pt>
              </c:strCache>
            </c:strRef>
          </c:cat>
          <c:val>
            <c:numRef>
              <c:f>'Analysis-class-subtypePostV2'!$B$11:$AB$11</c:f>
              <c:numCache>
                <c:formatCode>0%</c:formatCode>
                <c:ptCount val="27"/>
                <c:pt idx="0">
                  <c:v>0.15789473684210525</c:v>
                </c:pt>
                <c:pt idx="1">
                  <c:v>3.6363636363636362E-2</c:v>
                </c:pt>
                <c:pt idx="2">
                  <c:v>1</c:v>
                </c:pt>
                <c:pt idx="3">
                  <c:v>0.5</c:v>
                </c:pt>
                <c:pt idx="4">
                  <c:v>1</c:v>
                </c:pt>
                <c:pt idx="5">
                  <c:v>0.5</c:v>
                </c:pt>
                <c:pt idx="6">
                  <c:v>0.75</c:v>
                </c:pt>
                <c:pt idx="7">
                  <c:v>0.66666666666666663</c:v>
                </c:pt>
                <c:pt idx="8">
                  <c:v>0</c:v>
                </c:pt>
                <c:pt idx="9">
                  <c:v>0.69205298013245031</c:v>
                </c:pt>
                <c:pt idx="10">
                  <c:v>1</c:v>
                </c:pt>
                <c:pt idx="11">
                  <c:v>1</c:v>
                </c:pt>
                <c:pt idx="12">
                  <c:v>1</c:v>
                </c:pt>
                <c:pt idx="13">
                  <c:v>0.45333333333333331</c:v>
                </c:pt>
                <c:pt idx="14">
                  <c:v>1</c:v>
                </c:pt>
                <c:pt idx="15">
                  <c:v>1</c:v>
                </c:pt>
                <c:pt idx="16">
                  <c:v>0.95454545454545459</c:v>
                </c:pt>
                <c:pt idx="17">
                  <c:v>0.2361111111111111</c:v>
                </c:pt>
                <c:pt idx="18">
                  <c:v>0.94235033259423506</c:v>
                </c:pt>
                <c:pt idx="19">
                  <c:v>0.75</c:v>
                </c:pt>
                <c:pt idx="20">
                  <c:v>0.18181818181818182</c:v>
                </c:pt>
                <c:pt idx="21">
                  <c:v>1</c:v>
                </c:pt>
                <c:pt idx="22">
                  <c:v>0.91588785046728971</c:v>
                </c:pt>
                <c:pt idx="23">
                  <c:v>0.85876418663303911</c:v>
                </c:pt>
                <c:pt idx="24">
                  <c:v>1</c:v>
                </c:pt>
                <c:pt idx="25">
                  <c:v>1</c:v>
                </c:pt>
                <c:pt idx="26">
                  <c:v>0.95588235294117652</c:v>
                </c:pt>
              </c:numCache>
            </c:numRef>
          </c:val>
          <c:extLst>
            <c:ext xmlns:c16="http://schemas.microsoft.com/office/drawing/2014/chart" uri="{C3380CC4-5D6E-409C-BE32-E72D297353CC}">
              <c16:uniqueId val="{00000002-3F3C-4D34-A588-B89751C46E80}"/>
            </c:ext>
          </c:extLst>
        </c:ser>
        <c:dLbls>
          <c:showLegendKey val="0"/>
          <c:showVal val="0"/>
          <c:showCatName val="0"/>
          <c:showSerName val="0"/>
          <c:showPercent val="0"/>
          <c:showBubbleSize val="0"/>
        </c:dLbls>
        <c:axId val="778883600"/>
        <c:axId val="778880808"/>
      </c:radarChart>
      <c:catAx>
        <c:axId val="778883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3554521388588432E-2"/>
          <c:y val="8.9436712461659434E-2"/>
          <c:w val="0.97289095722282315"/>
          <c:h val="0.71496039788574306"/>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('Analysis-class-subtypePostV2'!$AL$123,'Analysis-class-subtypePostV2'!$AN$123:$AO$123,'Analysis-class-subtypePostV2'!$AR$123,'Analysis-class-subtypePostV2'!$AU$123:$AV$123,'Analysis-class-subtypePostV2'!$AY$123:$BB$123,'Analysis-class-subtypePostV2'!$BE$123:$BF$123)</c:f>
              <c:strCache>
                <c:ptCount val="12"/>
                <c:pt idx="0">
                  <c:v>ChEMBL</c:v>
                </c:pt>
                <c:pt idx="1">
                  <c:v>EFO</c:v>
                </c:pt>
                <c:pt idx="2">
                  <c:v>EGA</c:v>
                </c:pt>
                <c:pt idx="3">
                  <c:v>Ensembl</c:v>
                </c:pt>
                <c:pt idx="4">
                  <c:v>GEO</c:v>
                </c:pt>
                <c:pt idx="5">
                  <c:v>HPA</c:v>
                </c:pt>
                <c:pt idx="6">
                  <c:v>OMIM</c:v>
                </c:pt>
                <c:pt idx="7">
                  <c:v>PDBe</c:v>
                </c:pt>
                <c:pt idx="8">
                  <c:v>Pfam</c:v>
                </c:pt>
                <c:pt idx="9">
                  <c:v>PRIDE</c:v>
                </c:pt>
                <c:pt idx="10">
                  <c:v>RefSNP</c:v>
                </c:pt>
                <c:pt idx="11">
                  <c:v>Rfam</c:v>
                </c:pt>
              </c:strCache>
            </c:strRef>
          </c:cat>
          <c:val>
            <c:numRef>
              <c:extLst>
                <c:ext xmlns:c15="http://schemas.microsoft.com/office/drawing/2012/chart" uri="{02D57815-91ED-43cb-92C2-25804820EDAC}">
                  <c15:fullRef>
                    <c15:sqref>'Analysis-class-subtypePostV2'!$B$131:$AB$131</c15:sqref>
                  </c15:fullRef>
                </c:ext>
              </c:extLst>
              <c:f>('Analysis-class-subtypePostV2'!$F$131,'Analysis-class-subtypePostV2'!$H$131:$I$131,'Analysis-class-subtypePostV2'!$L$131,'Analysis-class-subtypePostV2'!$O$131:$P$131,'Analysis-class-subtypePostV2'!$S$131:$V$131,'Analysis-class-subtypePostV2'!$Y$131:$Z$131)</c:f>
              <c:numCache>
                <c:formatCode>0.00%</c:formatCode>
                <c:ptCount val="12"/>
                <c:pt idx="0">
                  <c:v>0</c:v>
                </c:pt>
                <c:pt idx="1">
                  <c:v>0.25</c:v>
                </c:pt>
                <c:pt idx="2">
                  <c:v>0</c:v>
                </c:pt>
                <c:pt idx="3">
                  <c:v>0</c:v>
                </c:pt>
                <c:pt idx="4">
                  <c:v>0</c:v>
                </c:pt>
                <c:pt idx="5">
                  <c:v>0</c:v>
                </c:pt>
                <c:pt idx="6">
                  <c:v>0.76388888888888884</c:v>
                </c:pt>
                <c:pt idx="7">
                  <c:v>3.1042128603104215E-2</c:v>
                </c:pt>
                <c:pt idx="8">
                  <c:v>0.25</c:v>
                </c:pt>
                <c:pt idx="9">
                  <c:v>0</c:v>
                </c:pt>
                <c:pt idx="10">
                  <c:v>0.13871374527112232</c:v>
                </c:pt>
                <c:pt idx="11">
                  <c:v>0</c:v>
                </c:pt>
              </c:numCache>
            </c:numRef>
          </c:val>
          <c:extLst>
            <c:ext xmlns:c16="http://schemas.microsoft.com/office/drawing/2014/chart" uri="{C3380CC4-5D6E-409C-BE32-E72D297353CC}">
              <c16:uniqueId val="{00000000-A4AB-4BD2-8925-3A6E1A466E8B}"/>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('Analysis-class-subtypePostV2'!$AL$123,'Analysis-class-subtypePostV2'!$AN$123:$AO$123,'Analysis-class-subtypePostV2'!$AR$123,'Analysis-class-subtypePostV2'!$AU$123:$AV$123,'Analysis-class-subtypePostV2'!$AY$123:$BB$123,'Analysis-class-subtypePostV2'!$BE$123:$BF$123)</c:f>
              <c:strCache>
                <c:ptCount val="12"/>
                <c:pt idx="0">
                  <c:v>ChEMBL</c:v>
                </c:pt>
                <c:pt idx="1">
                  <c:v>EFO</c:v>
                </c:pt>
                <c:pt idx="2">
                  <c:v>EGA</c:v>
                </c:pt>
                <c:pt idx="3">
                  <c:v>Ensembl</c:v>
                </c:pt>
                <c:pt idx="4">
                  <c:v>GEO</c:v>
                </c:pt>
                <c:pt idx="5">
                  <c:v>HPA</c:v>
                </c:pt>
                <c:pt idx="6">
                  <c:v>OMIM</c:v>
                </c:pt>
                <c:pt idx="7">
                  <c:v>PDBe</c:v>
                </c:pt>
                <c:pt idx="8">
                  <c:v>Pfam</c:v>
                </c:pt>
                <c:pt idx="9">
                  <c:v>PRIDE</c:v>
                </c:pt>
                <c:pt idx="10">
                  <c:v>RefSNP</c:v>
                </c:pt>
                <c:pt idx="11">
                  <c:v>Rfam</c:v>
                </c:pt>
              </c:strCache>
            </c:strRef>
          </c:cat>
          <c:val>
            <c:numRef>
              <c:extLst>
                <c:ext xmlns:c15="http://schemas.microsoft.com/office/drawing/2012/chart" uri="{02D57815-91ED-43cb-92C2-25804820EDAC}">
                  <c15:fullRef>
                    <c15:sqref>'Analysis-class-subtypePostV2'!$AH$131:$BH$131</c15:sqref>
                  </c15:fullRef>
                </c:ext>
              </c:extLst>
              <c:f>('Analysis-class-subtypePostV2'!$AL$131,'Analysis-class-subtypePostV2'!$AN$131:$AO$131,'Analysis-class-subtypePostV2'!$AR$131,'Analysis-class-subtypePostV2'!$AU$131:$AV$131,'Analysis-class-subtypePostV2'!$AY$131:$BB$131,'Analysis-class-subtypePostV2'!$BE$131:$BF$131)</c:f>
              <c:numCache>
                <c:formatCode>0%</c:formatCode>
                <c:ptCount val="12"/>
                <c:pt idx="0">
                  <c:v>0</c:v>
                </c:pt>
                <c:pt idx="1">
                  <c:v>0</c:v>
                </c:pt>
                <c:pt idx="2">
                  <c:v>0</c:v>
                </c:pt>
                <c:pt idx="3">
                  <c:v>0</c:v>
                </c:pt>
                <c:pt idx="4">
                  <c:v>2.5974025974025976E-2</c:v>
                </c:pt>
                <c:pt idx="5">
                  <c:v>0</c:v>
                </c:pt>
                <c:pt idx="6">
                  <c:v>0.67647058823529416</c:v>
                </c:pt>
                <c:pt idx="7">
                  <c:v>7.9234972677595633E-2</c:v>
                </c:pt>
                <c:pt idx="8">
                  <c:v>0.26666666666666666</c:v>
                </c:pt>
                <c:pt idx="9">
                  <c:v>0</c:v>
                </c:pt>
                <c:pt idx="10">
                  <c:v>0.20322580645161289</c:v>
                </c:pt>
                <c:pt idx="11">
                  <c:v>0</c:v>
                </c:pt>
              </c:numCache>
            </c:numRef>
          </c:val>
          <c:extLst>
            <c:ext xmlns:c16="http://schemas.microsoft.com/office/drawing/2014/chart" uri="{C3380CC4-5D6E-409C-BE32-E72D297353CC}">
              <c16:uniqueId val="{0000001C-A4AB-4BD2-8925-3A6E1A466E8B}"/>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11118899058501"/>
          <c:y val="0.90672846940642671"/>
          <c:w val="0.2056123983330369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128805369252564E-2"/>
          <c:y val="0.10599647377464974"/>
          <c:w val="0.92931433846666234"/>
          <c:h val="0.76886229574960108"/>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J$123,'Analysis-class-subtypePostV2'!$AM$123,'Analysis-class-subtypePostV2'!$AO$123:$AQ$123,'Analysis-class-subtypePostV2'!$AS$123,'Analysis-class-subtypePostV2'!$AU$123,'Analysis-class-subtypePostV2'!$AZ$123,'Analysis-class-subtypePostV2'!$BB$123,'Analysis-class-subtypePostV2'!$BD$123)</c:f>
              <c:strCache>
                <c:ptCount val="12"/>
                <c:pt idx="0">
                  <c:v>ArrayExpress</c:v>
                </c:pt>
                <c:pt idx="1">
                  <c:v>BioProject</c:v>
                </c:pt>
                <c:pt idx="2">
                  <c:v>BioSamples</c:v>
                </c:pt>
                <c:pt idx="3">
                  <c:v>dbGaP</c:v>
                </c:pt>
                <c:pt idx="4">
                  <c:v>EGA</c:v>
                </c:pt>
                <c:pt idx="5">
                  <c:v>EMDB</c:v>
                </c:pt>
                <c:pt idx="6">
                  <c:v>ENA</c:v>
                </c:pt>
                <c:pt idx="7">
                  <c:v>GCA</c:v>
                </c:pt>
                <c:pt idx="8">
                  <c:v>GEO</c:v>
                </c:pt>
                <c:pt idx="9">
                  <c:v>PDBe</c:v>
                </c:pt>
                <c:pt idx="10">
                  <c:v>PRIDE</c:v>
                </c:pt>
                <c:pt idx="11">
                  <c:v>RefSeq</c:v>
                </c:pt>
              </c:strCache>
            </c:strRef>
          </c:cat>
          <c:val>
            <c:numRef>
              <c:extLst>
                <c:ext xmlns:c15="http://schemas.microsoft.com/office/drawing/2012/chart" uri="{02D57815-91ED-43cb-92C2-25804820EDAC}">
                  <c15:fullRef>
                    <c15:sqref>'Analysis-class-subtypePostV2'!$B$132:$AB$132</c15:sqref>
                  </c15:fullRef>
                </c:ext>
              </c:extLst>
              <c:f>('Analysis-class-subtypePostV2'!$B$132:$D$132,'Analysis-class-subtypePostV2'!$G$132,'Analysis-class-subtypePostV2'!$I$132:$K$132,'Analysis-class-subtypePostV2'!$M$132,'Analysis-class-subtypePostV2'!$O$132,'Analysis-class-subtypePostV2'!$T$132,'Analysis-class-subtypePostV2'!$V$132,'Analysis-class-subtypePostV2'!$X$132)</c:f>
              <c:numCache>
                <c:formatCode>0.00%</c:formatCode>
                <c:ptCount val="12"/>
                <c:pt idx="0">
                  <c:v>0.84210526315789469</c:v>
                </c:pt>
                <c:pt idx="1">
                  <c:v>0.96363636363636362</c:v>
                </c:pt>
                <c:pt idx="2">
                  <c:v>0</c:v>
                </c:pt>
                <c:pt idx="3">
                  <c:v>0.5</c:v>
                </c:pt>
                <c:pt idx="4">
                  <c:v>0.33333333333333331</c:v>
                </c:pt>
                <c:pt idx="5">
                  <c:v>1</c:v>
                </c:pt>
                <c:pt idx="6">
                  <c:v>0.26655629139072845</c:v>
                </c:pt>
                <c:pt idx="7">
                  <c:v>0</c:v>
                </c:pt>
                <c:pt idx="8">
                  <c:v>0.54666666666666663</c:v>
                </c:pt>
                <c:pt idx="9">
                  <c:v>2.6607538802660754E-2</c:v>
                </c:pt>
                <c:pt idx="10">
                  <c:v>0.81818181818181823</c:v>
                </c:pt>
                <c:pt idx="11">
                  <c:v>1.8691588785046728E-2</c:v>
                </c:pt>
              </c:numCache>
            </c:numRef>
          </c:val>
          <c:extLst>
            <c:ext xmlns:c16="http://schemas.microsoft.com/office/drawing/2014/chart" uri="{C3380CC4-5D6E-409C-BE32-E72D297353CC}">
              <c16:uniqueId val="{00000000-3F29-4AB1-8193-39CC4F60B3B4}"/>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J$123,'Analysis-class-subtypePostV2'!$AM$123,'Analysis-class-subtypePostV2'!$AO$123:$AQ$123,'Analysis-class-subtypePostV2'!$AS$123,'Analysis-class-subtypePostV2'!$AU$123,'Analysis-class-subtypePostV2'!$AZ$123,'Analysis-class-subtypePostV2'!$BB$123,'Analysis-class-subtypePostV2'!$BD$123)</c:f>
              <c:strCache>
                <c:ptCount val="12"/>
                <c:pt idx="0">
                  <c:v>ArrayExpress</c:v>
                </c:pt>
                <c:pt idx="1">
                  <c:v>BioProject</c:v>
                </c:pt>
                <c:pt idx="2">
                  <c:v>BioSamples</c:v>
                </c:pt>
                <c:pt idx="3">
                  <c:v>dbGaP</c:v>
                </c:pt>
                <c:pt idx="4">
                  <c:v>EGA</c:v>
                </c:pt>
                <c:pt idx="5">
                  <c:v>EMDB</c:v>
                </c:pt>
                <c:pt idx="6">
                  <c:v>ENA</c:v>
                </c:pt>
                <c:pt idx="7">
                  <c:v>GCA</c:v>
                </c:pt>
                <c:pt idx="8">
                  <c:v>GEO</c:v>
                </c:pt>
                <c:pt idx="9">
                  <c:v>PDBe</c:v>
                </c:pt>
                <c:pt idx="10">
                  <c:v>PRIDE</c:v>
                </c:pt>
                <c:pt idx="11">
                  <c:v>RefSeq</c:v>
                </c:pt>
              </c:strCache>
            </c:strRef>
          </c:cat>
          <c:val>
            <c:numRef>
              <c:extLst>
                <c:ext xmlns:c15="http://schemas.microsoft.com/office/drawing/2012/chart" uri="{02D57815-91ED-43cb-92C2-25804820EDAC}">
                  <c15:fullRef>
                    <c15:sqref>'Analysis-class-subtypePostV2'!$AH$132:$BH$132</c15:sqref>
                  </c15:fullRef>
                </c:ext>
              </c:extLst>
              <c:f>('Analysis-class-subtypePostV2'!$AH$132:$AJ$132,'Analysis-class-subtypePostV2'!$AM$132,'Analysis-class-subtypePostV2'!$AO$132:$AQ$132,'Analysis-class-subtypePostV2'!$AS$132,'Analysis-class-subtypePostV2'!$AU$132,'Analysis-class-subtypePostV2'!$AZ$132,'Analysis-class-subtypePostV2'!$BB$132,'Analysis-class-subtypePostV2'!$BD$132)</c:f>
              <c:numCache>
                <c:formatCode>0%</c:formatCode>
                <c:ptCount val="12"/>
                <c:pt idx="0">
                  <c:v>0.45454545454545453</c:v>
                </c:pt>
                <c:pt idx="1">
                  <c:v>0.66666666666666663</c:v>
                </c:pt>
                <c:pt idx="2">
                  <c:v>1</c:v>
                </c:pt>
                <c:pt idx="3">
                  <c:v>0.2</c:v>
                </c:pt>
                <c:pt idx="4">
                  <c:v>0</c:v>
                </c:pt>
                <c:pt idx="5">
                  <c:v>1</c:v>
                </c:pt>
                <c:pt idx="6">
                  <c:v>0.26303854875283444</c:v>
                </c:pt>
                <c:pt idx="7">
                  <c:v>0.22222222222222221</c:v>
                </c:pt>
                <c:pt idx="8">
                  <c:v>0.50649350649350644</c:v>
                </c:pt>
                <c:pt idx="9">
                  <c:v>3.2786885245901641E-2</c:v>
                </c:pt>
                <c:pt idx="10">
                  <c:v>1</c:v>
                </c:pt>
                <c:pt idx="11">
                  <c:v>0</c:v>
                </c:pt>
              </c:numCache>
            </c:numRef>
          </c:val>
          <c:extLst>
            <c:ext xmlns:c16="http://schemas.microsoft.com/office/drawing/2014/chart" uri="{C3380CC4-5D6E-409C-BE32-E72D297353CC}">
              <c16:uniqueId val="{00000001-3F29-4AB1-8193-39CC4F60B3B4}"/>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09341780183099"/>
          <c:y val="0.92604836531225221"/>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('Analysis-class-subtypePostV2'!$AH$123:$AP$123,'Analysis-class-subtypePostV2'!$AR$123:$BH$123)</c:f>
              <c:strCache>
                <c:ptCount val="26"/>
                <c:pt idx="0">
                  <c:v>ArrayExpress</c:v>
                </c:pt>
                <c:pt idx="1">
                  <c:v>BioProject</c:v>
                </c:pt>
                <c:pt idx="2">
                  <c:v>BioSamples</c:v>
                </c:pt>
                <c:pt idx="3">
                  <c:v>ChEBI</c:v>
                </c:pt>
                <c:pt idx="4">
                  <c:v>ChEMBL</c:v>
                </c:pt>
                <c:pt idx="5">
                  <c:v>dbGaP</c:v>
                </c:pt>
                <c:pt idx="6">
                  <c:v>EFO</c:v>
                </c:pt>
                <c:pt idx="7">
                  <c:v>EGA</c:v>
                </c:pt>
                <c:pt idx="8">
                  <c:v>EMDB</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'Analysis-class-subtypePostV2'!$B$133:$AB$133</c15:sqref>
                  </c15:fullRef>
                </c:ext>
              </c:extLst>
              <c:f>('Analysis-class-subtypePostV2'!$B$133:$J$133,'Analysis-class-subtypePostV2'!$L$133:$AB$133)</c:f>
              <c:numCache>
                <c:formatCode>0.00%</c:formatCode>
                <c:ptCount val="26"/>
                <c:pt idx="0">
                  <c:v>0.15789473684210525</c:v>
                </c:pt>
                <c:pt idx="1">
                  <c:v>3.6363636363636362E-2</c:v>
                </c:pt>
                <c:pt idx="2">
                  <c:v>1</c:v>
                </c:pt>
                <c:pt idx="3">
                  <c:v>0.5</c:v>
                </c:pt>
                <c:pt idx="4">
                  <c:v>1</c:v>
                </c:pt>
                <c:pt idx="5">
                  <c:v>0.5</c:v>
                </c:pt>
                <c:pt idx="6">
                  <c:v>0.75</c:v>
                </c:pt>
                <c:pt idx="7">
                  <c:v>0.66666666666666663</c:v>
                </c:pt>
                <c:pt idx="8">
                  <c:v>0</c:v>
                </c:pt>
                <c:pt idx="9">
                  <c:v>1</c:v>
                </c:pt>
                <c:pt idx="10">
                  <c:v>1</c:v>
                </c:pt>
                <c:pt idx="11">
                  <c:v>1</c:v>
                </c:pt>
                <c:pt idx="12">
                  <c:v>0.45333333333333331</c:v>
                </c:pt>
                <c:pt idx="13">
                  <c:v>1</c:v>
                </c:pt>
                <c:pt idx="14">
                  <c:v>1</c:v>
                </c:pt>
                <c:pt idx="15">
                  <c:v>0.95454545454545459</c:v>
                </c:pt>
                <c:pt idx="16">
                  <c:v>0.2361111111111111</c:v>
                </c:pt>
                <c:pt idx="17">
                  <c:v>0.94235033259423506</c:v>
                </c:pt>
                <c:pt idx="18">
                  <c:v>0.75</c:v>
                </c:pt>
                <c:pt idx="19">
                  <c:v>0.18181818181818182</c:v>
                </c:pt>
                <c:pt idx="20">
                  <c:v>1</c:v>
                </c:pt>
                <c:pt idx="21">
                  <c:v>0.91588785046728971</c:v>
                </c:pt>
                <c:pt idx="22">
                  <c:v>0.85876418663303911</c:v>
                </c:pt>
                <c:pt idx="23">
                  <c:v>1</c:v>
                </c:pt>
                <c:pt idx="24">
                  <c:v>1</c:v>
                </c:pt>
                <c:pt idx="25">
                  <c:v>0.95588235294117652</c:v>
                </c:pt>
              </c:numCache>
            </c:numRef>
          </c:val>
          <c:extLst>
            <c:ext xmlns:c16="http://schemas.microsoft.com/office/drawing/2014/chart" uri="{C3380CC4-5D6E-409C-BE32-E72D297353CC}">
              <c16:uniqueId val="{00000000-4D70-4E39-8691-163CD2BB51CE}"/>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('Analysis-class-subtypePostV2'!$AH$123:$AP$123,'Analysis-class-subtypePostV2'!$AR$123:$BH$123)</c:f>
              <c:strCache>
                <c:ptCount val="26"/>
                <c:pt idx="0">
                  <c:v>ArrayExpress</c:v>
                </c:pt>
                <c:pt idx="1">
                  <c:v>BioProject</c:v>
                </c:pt>
                <c:pt idx="2">
                  <c:v>BioSamples</c:v>
                </c:pt>
                <c:pt idx="3">
                  <c:v>ChEBI</c:v>
                </c:pt>
                <c:pt idx="4">
                  <c:v>ChEMBL</c:v>
                </c:pt>
                <c:pt idx="5">
                  <c:v>dbGaP</c:v>
                </c:pt>
                <c:pt idx="6">
                  <c:v>EFO</c:v>
                </c:pt>
                <c:pt idx="7">
                  <c:v>EGA</c:v>
                </c:pt>
                <c:pt idx="8">
                  <c:v>EMDB</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'Analysis-class-subtypePostV2'!$AH$133:$BH$133</c15:sqref>
                  </c15:fullRef>
                </c:ext>
              </c:extLst>
              <c:f>('Analysis-class-subtypePostV2'!$AH$133:$AP$133,'Analysis-class-subtypePostV2'!$AR$133:$BH$133)</c:f>
              <c:numCache>
                <c:formatCode>0%</c:formatCode>
                <c:ptCount val="26"/>
                <c:pt idx="0">
                  <c:v>0.54545454545454541</c:v>
                </c:pt>
                <c:pt idx="1">
                  <c:v>0.33333333333333331</c:v>
                </c:pt>
                <c:pt idx="2">
                  <c:v>0</c:v>
                </c:pt>
                <c:pt idx="3">
                  <c:v>0</c:v>
                </c:pt>
                <c:pt idx="4">
                  <c:v>0</c:v>
                </c:pt>
                <c:pt idx="5">
                  <c:v>0.4</c:v>
                </c:pt>
                <c:pt idx="6">
                  <c:v>0</c:v>
                </c:pt>
                <c:pt idx="7">
                  <c:v>0</c:v>
                </c:pt>
                <c:pt idx="8">
                  <c:v>0</c:v>
                </c:pt>
                <c:pt idx="9">
                  <c:v>1</c:v>
                </c:pt>
                <c:pt idx="10">
                  <c:v>0.77777777777777779</c:v>
                </c:pt>
                <c:pt idx="11">
                  <c:v>0.96969696969696972</c:v>
                </c:pt>
                <c:pt idx="12">
                  <c:v>0.46753246753246752</c:v>
                </c:pt>
                <c:pt idx="13">
                  <c:v>1</c:v>
                </c:pt>
                <c:pt idx="14">
                  <c:v>1</c:v>
                </c:pt>
                <c:pt idx="15">
                  <c:v>0.9285714285714286</c:v>
                </c:pt>
                <c:pt idx="16">
                  <c:v>0.3235294117647059</c:v>
                </c:pt>
                <c:pt idx="17">
                  <c:v>0.88797814207650272</c:v>
                </c:pt>
                <c:pt idx="18">
                  <c:v>0.73333333333333328</c:v>
                </c:pt>
                <c:pt idx="19">
                  <c:v>0</c:v>
                </c:pt>
                <c:pt idx="20">
                  <c:v>0</c:v>
                </c:pt>
                <c:pt idx="21">
                  <c:v>0.8</c:v>
                </c:pt>
                <c:pt idx="22">
                  <c:v>0.79677419354838708</c:v>
                </c:pt>
                <c:pt idx="23">
                  <c:v>0</c:v>
                </c:pt>
                <c:pt idx="24">
                  <c:v>1</c:v>
                </c:pt>
                <c:pt idx="25">
                  <c:v>0.89230769230769236</c:v>
                </c:pt>
              </c:numCache>
            </c:numRef>
          </c:val>
          <c:extLst>
            <c:ext xmlns:c16="http://schemas.microsoft.com/office/drawing/2014/chart" uri="{C3380CC4-5D6E-409C-BE32-E72D297353CC}">
              <c16:uniqueId val="{00000001-4D70-4E39-8691-163CD2BB51CE}"/>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834341820772934"/>
          <c:y val="0.92100201015186489"/>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('Analysis-class-subtypePostV2'!$AH$123:$AO$123,'Analysis-class-subtypePostV2'!$AQ$123:$BH$123)</c:f>
              <c:strCache>
                <c:ptCount val="26"/>
                <c:pt idx="0">
                  <c:v>ArrayExpress</c:v>
                </c:pt>
                <c:pt idx="1">
                  <c:v>BioProject</c:v>
                </c:pt>
                <c:pt idx="2">
                  <c:v>BioSamples</c:v>
                </c:pt>
                <c:pt idx="3">
                  <c:v>ChEBI</c:v>
                </c:pt>
                <c:pt idx="4">
                  <c:v>ChEMBL</c:v>
                </c:pt>
                <c:pt idx="5">
                  <c:v>dbGaP</c:v>
                </c:pt>
                <c:pt idx="6">
                  <c:v>EFO</c:v>
                </c:pt>
                <c:pt idx="7">
                  <c:v>EGA</c:v>
                </c:pt>
                <c:pt idx="8">
                  <c:v>ENA</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'Analysis-class-subtypePostV2'!$B$133:$AB$133</c15:sqref>
                  </c15:fullRef>
                </c:ext>
              </c:extLst>
              <c:f>('Analysis-class-subtypePostV2'!$B$133:$I$133,'Analysis-class-subtypePostV2'!$K$133:$AB$133)</c:f>
              <c:numCache>
                <c:formatCode>0.00%</c:formatCode>
                <c:ptCount val="26"/>
                <c:pt idx="0">
                  <c:v>0.15789473684210525</c:v>
                </c:pt>
                <c:pt idx="1">
                  <c:v>3.6363636363636362E-2</c:v>
                </c:pt>
                <c:pt idx="2">
                  <c:v>1</c:v>
                </c:pt>
                <c:pt idx="3">
                  <c:v>0.5</c:v>
                </c:pt>
                <c:pt idx="4">
                  <c:v>1</c:v>
                </c:pt>
                <c:pt idx="5">
                  <c:v>0.5</c:v>
                </c:pt>
                <c:pt idx="6">
                  <c:v>0.75</c:v>
                </c:pt>
                <c:pt idx="7">
                  <c:v>0.66666666666666663</c:v>
                </c:pt>
                <c:pt idx="8">
                  <c:v>0.69205298013245031</c:v>
                </c:pt>
                <c:pt idx="9">
                  <c:v>1</c:v>
                </c:pt>
                <c:pt idx="10">
                  <c:v>1</c:v>
                </c:pt>
                <c:pt idx="11">
                  <c:v>1</c:v>
                </c:pt>
                <c:pt idx="12">
                  <c:v>0.45333333333333331</c:v>
                </c:pt>
                <c:pt idx="13">
                  <c:v>1</c:v>
                </c:pt>
                <c:pt idx="14">
                  <c:v>1</c:v>
                </c:pt>
                <c:pt idx="15">
                  <c:v>0.95454545454545459</c:v>
                </c:pt>
                <c:pt idx="16">
                  <c:v>0.2361111111111111</c:v>
                </c:pt>
                <c:pt idx="17">
                  <c:v>0.94235033259423506</c:v>
                </c:pt>
                <c:pt idx="18">
                  <c:v>0.75</c:v>
                </c:pt>
                <c:pt idx="19">
                  <c:v>0.18181818181818182</c:v>
                </c:pt>
                <c:pt idx="20">
                  <c:v>1</c:v>
                </c:pt>
                <c:pt idx="21">
                  <c:v>0.91588785046728971</c:v>
                </c:pt>
                <c:pt idx="22">
                  <c:v>0.85876418663303911</c:v>
                </c:pt>
                <c:pt idx="23">
                  <c:v>1</c:v>
                </c:pt>
                <c:pt idx="24">
                  <c:v>1</c:v>
                </c:pt>
                <c:pt idx="25">
                  <c:v>0.95588235294117652</c:v>
                </c:pt>
              </c:numCache>
            </c:numRef>
          </c:val>
          <c:extLst>
            <c:ext xmlns:c16="http://schemas.microsoft.com/office/drawing/2014/chart" uri="{C3380CC4-5D6E-409C-BE32-E72D297353CC}">
              <c16:uniqueId val="{00000000-9A52-4BA8-A583-96D312B0C8D7}"/>
            </c:ext>
          </c:extLst>
        </c:ser>
        <c:ser>
          <c:idx val="1"/>
          <c:order val="1"/>
          <c:tx>
            <c:v>Labeled</c:v>
          </c:tx>
          <c:spPr>
            <a:solidFill>
              <a:srgbClr val="0070C0"/>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('Analysis-class-subtypePostV2'!$AH$123:$AO$123,'Analysis-class-subtypePostV2'!$AQ$123:$BH$123)</c:f>
              <c:strCache>
                <c:ptCount val="26"/>
                <c:pt idx="0">
                  <c:v>ArrayExpress</c:v>
                </c:pt>
                <c:pt idx="1">
                  <c:v>BioProject</c:v>
                </c:pt>
                <c:pt idx="2">
                  <c:v>BioSamples</c:v>
                </c:pt>
                <c:pt idx="3">
                  <c:v>ChEBI</c:v>
                </c:pt>
                <c:pt idx="4">
                  <c:v>ChEMBL</c:v>
                </c:pt>
                <c:pt idx="5">
                  <c:v>dbGaP</c:v>
                </c:pt>
                <c:pt idx="6">
                  <c:v>EFO</c:v>
                </c:pt>
                <c:pt idx="7">
                  <c:v>EGA</c:v>
                </c:pt>
                <c:pt idx="8">
                  <c:v>ENA</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'Analysis-class-subtypePostV2'!$AH$133:$BH$133</c15:sqref>
                  </c15:fullRef>
                </c:ext>
              </c:extLst>
              <c:f>('Analysis-class-subtypePostV2'!$AH$133:$AO$133,'Analysis-class-subtypePostV2'!$AQ$133:$BH$133)</c:f>
              <c:numCache>
                <c:formatCode>0%</c:formatCode>
                <c:ptCount val="26"/>
                <c:pt idx="0">
                  <c:v>0.54545454545454541</c:v>
                </c:pt>
                <c:pt idx="1">
                  <c:v>0.33333333333333331</c:v>
                </c:pt>
                <c:pt idx="2">
                  <c:v>0</c:v>
                </c:pt>
                <c:pt idx="3">
                  <c:v>0</c:v>
                </c:pt>
                <c:pt idx="4">
                  <c:v>0</c:v>
                </c:pt>
                <c:pt idx="5">
                  <c:v>0.4</c:v>
                </c:pt>
                <c:pt idx="6">
                  <c:v>0</c:v>
                </c:pt>
                <c:pt idx="7">
                  <c:v>0</c:v>
                </c:pt>
                <c:pt idx="8">
                  <c:v>0.65532879818594103</c:v>
                </c:pt>
                <c:pt idx="9">
                  <c:v>1</c:v>
                </c:pt>
                <c:pt idx="10">
                  <c:v>0.77777777777777779</c:v>
                </c:pt>
                <c:pt idx="11">
                  <c:v>0.96969696969696972</c:v>
                </c:pt>
                <c:pt idx="12">
                  <c:v>0.46753246753246752</c:v>
                </c:pt>
                <c:pt idx="13">
                  <c:v>1</c:v>
                </c:pt>
                <c:pt idx="14">
                  <c:v>1</c:v>
                </c:pt>
                <c:pt idx="15">
                  <c:v>0.9285714285714286</c:v>
                </c:pt>
                <c:pt idx="16">
                  <c:v>0.3235294117647059</c:v>
                </c:pt>
                <c:pt idx="17">
                  <c:v>0.88797814207650272</c:v>
                </c:pt>
                <c:pt idx="18">
                  <c:v>0.73333333333333328</c:v>
                </c:pt>
                <c:pt idx="19">
                  <c:v>0</c:v>
                </c:pt>
                <c:pt idx="20">
                  <c:v>0</c:v>
                </c:pt>
                <c:pt idx="21">
                  <c:v>0.8</c:v>
                </c:pt>
                <c:pt idx="22">
                  <c:v>0.79677419354838708</c:v>
                </c:pt>
                <c:pt idx="23">
                  <c:v>0</c:v>
                </c:pt>
                <c:pt idx="24">
                  <c:v>1</c:v>
                </c:pt>
                <c:pt idx="25">
                  <c:v>0.89230769230769236</c:v>
                </c:pt>
              </c:numCache>
            </c:numRef>
          </c:val>
          <c:extLst>
            <c:ext xmlns:c16="http://schemas.microsoft.com/office/drawing/2014/chart" uri="{C3380CC4-5D6E-409C-BE32-E72D297353CC}">
              <c16:uniqueId val="{00000001-9A52-4BA8-A583-96D312B0C8D7}"/>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128805369252564E-2"/>
          <c:y val="0.10599647377464974"/>
          <c:w val="0.92931433846666234"/>
          <c:h val="0.76886229574960108"/>
        </c:manualLayout>
      </c:layout>
      <c:barChart>
        <c:barDir val="col"/>
        <c:grouping val="clustered"/>
        <c:varyColors val="0"/>
        <c:ser>
          <c:idx val="0"/>
          <c:order val="0"/>
          <c:tx>
            <c:v>Predictions on unlabeled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nalysis-class-subtypePostV2'!$AJ$123:$AK$123,'Analysis-class-subtypePostV2'!$AN$123,'Analysis-class-subtypePostV2'!$AP$123:$AR$123,'Analysis-class-subtypePostV2'!$AT$123,'Analysis-class-subtypePostV2'!$AV$123,'Analysis-class-subtypePostV2'!$BA$123,'Analysis-class-subtypePostV2'!$BC$123,'Analysis-class-subtypePostV2'!$BE$123)</c:f>
              <c:strCache>
                <c:ptCount val="12"/>
                <c:pt idx="0">
                  <c:v>ArrayExpress</c:v>
                </c:pt>
                <c:pt idx="1">
                  <c:v>BioSamples</c:v>
                </c:pt>
                <c:pt idx="2">
                  <c:v>ChEBI</c:v>
                </c:pt>
                <c:pt idx="3">
                  <c:v>EFO</c:v>
                </c:pt>
                <c:pt idx="4">
                  <c:v>EMDB</c:v>
                </c:pt>
                <c:pt idx="5">
                  <c:v>ENA</c:v>
                </c:pt>
                <c:pt idx="6">
                  <c:v>Ensembl</c:v>
                </c:pt>
                <c:pt idx="7">
                  <c:v>Gene Ontology (GO)</c:v>
                </c:pt>
                <c:pt idx="8">
                  <c:v>HPA</c:v>
                </c:pt>
                <c:pt idx="9">
                  <c:v>Pfam</c:v>
                </c:pt>
                <c:pt idx="10">
                  <c:v>Reactome</c:v>
                </c:pt>
                <c:pt idx="11">
                  <c:v>RefSNP</c:v>
                </c:pt>
              </c:strCache>
            </c:strRef>
          </c:cat>
          <c:val>
            <c:numRef>
              <c:extLst>
                <c:ext xmlns:c15="http://schemas.microsoft.com/office/drawing/2012/chart" uri="{02D57815-91ED-43cb-92C2-25804820EDAC}">
                  <c15:fullRef>
                    <c15:sqref>'Analysis-class-subtypePostV2'!$B$132:$AB$132</c15:sqref>
                  </c15:fullRef>
                </c:ext>
              </c:extLst>
              <c:f>('Analysis-class-subtypePostV2'!$B$132,'Analysis-class-subtypePostV2'!$D$132:$E$132,'Analysis-class-subtypePostV2'!$H$132,'Analysis-class-subtypePostV2'!$J$132:$L$132,'Analysis-class-subtypePostV2'!$N$132,'Analysis-class-subtypePostV2'!$P$132,'Analysis-class-subtypePostV2'!$U$132,'Analysis-class-subtypePostV2'!$W$132,'Analysis-class-subtypePostV2'!$Y$132)</c:f>
              <c:numCache>
                <c:formatCode>0.00%</c:formatCode>
                <c:ptCount val="12"/>
                <c:pt idx="0">
                  <c:v>0.84210526315789469</c:v>
                </c:pt>
                <c:pt idx="1">
                  <c:v>0</c:v>
                </c:pt>
                <c:pt idx="2">
                  <c:v>0</c:v>
                </c:pt>
                <c:pt idx="3">
                  <c:v>0</c:v>
                </c:pt>
                <c:pt idx="4">
                  <c:v>1</c:v>
                </c:pt>
                <c:pt idx="5">
                  <c:v>0.26655629139072845</c:v>
                </c:pt>
                <c:pt idx="6">
                  <c:v>0</c:v>
                </c:pt>
                <c:pt idx="7">
                  <c:v>0</c:v>
                </c:pt>
                <c:pt idx="8">
                  <c:v>0</c:v>
                </c:pt>
                <c:pt idx="9">
                  <c:v>0</c:v>
                </c:pt>
                <c:pt idx="10">
                  <c:v>0</c:v>
                </c:pt>
                <c:pt idx="11">
                  <c:v>2.5220680958385876E-3</c:v>
                </c:pt>
              </c:numCache>
            </c:numRef>
          </c:val>
          <c:extLst>
            <c:ext xmlns:c16="http://schemas.microsoft.com/office/drawing/2014/chart" uri="{C3380CC4-5D6E-409C-BE32-E72D297353CC}">
              <c16:uniqueId val="{00000000-C80B-41E2-AE76-8A82F08F2420}"/>
            </c:ext>
          </c:extLst>
        </c:ser>
        <c:ser>
          <c:idx val="1"/>
          <c:order val="1"/>
          <c:tx>
            <c:v>Labeled</c:v>
          </c:tx>
          <c:spPr>
            <a:solidFill>
              <a:schemeClr val="accent1"/>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nalysis-class-subtypePostV2'!$AJ$123:$AK$123,'Analysis-class-subtypePostV2'!$AN$123,'Analysis-class-subtypePostV2'!$AP$123:$AR$123,'Analysis-class-subtypePostV2'!$AT$123,'Analysis-class-subtypePostV2'!$AV$123,'Analysis-class-subtypePostV2'!$BA$123,'Analysis-class-subtypePostV2'!$BC$123,'Analysis-class-subtypePostV2'!$BE$123)</c:f>
              <c:strCache>
                <c:ptCount val="12"/>
                <c:pt idx="0">
                  <c:v>ArrayExpress</c:v>
                </c:pt>
                <c:pt idx="1">
                  <c:v>BioSamples</c:v>
                </c:pt>
                <c:pt idx="2">
                  <c:v>ChEBI</c:v>
                </c:pt>
                <c:pt idx="3">
                  <c:v>EFO</c:v>
                </c:pt>
                <c:pt idx="4">
                  <c:v>EMDB</c:v>
                </c:pt>
                <c:pt idx="5">
                  <c:v>ENA</c:v>
                </c:pt>
                <c:pt idx="6">
                  <c:v>Ensembl</c:v>
                </c:pt>
                <c:pt idx="7">
                  <c:v>Gene Ontology (GO)</c:v>
                </c:pt>
                <c:pt idx="8">
                  <c:v>HPA</c:v>
                </c:pt>
                <c:pt idx="9">
                  <c:v>Pfam</c:v>
                </c:pt>
                <c:pt idx="10">
                  <c:v>Reactome</c:v>
                </c:pt>
                <c:pt idx="11">
                  <c:v>RefSNP</c:v>
                </c:pt>
              </c:strCache>
            </c:strRef>
          </c:cat>
          <c:val>
            <c:numRef>
              <c:extLst>
                <c:ext xmlns:c15="http://schemas.microsoft.com/office/drawing/2012/chart" uri="{02D57815-91ED-43cb-92C2-25804820EDAC}">
                  <c15:fullRef>
                    <c15:sqref>'Analysis-class-subtypePostV2'!$AH$132:$BH$132</c15:sqref>
                  </c15:fullRef>
                </c:ext>
              </c:extLst>
              <c:f>('Analysis-class-subtypePostV2'!$AH$132,'Analysis-class-subtypePostV2'!$AJ$132:$AK$132,'Analysis-class-subtypePostV2'!$AN$132,'Analysis-class-subtypePostV2'!$AP$132:$AR$132,'Analysis-class-subtypePostV2'!$AT$132,'Analysis-class-subtypePostV2'!$AV$132,'Analysis-class-subtypePostV2'!$BA$132,'Analysis-class-subtypePostV2'!$BC$132,'Analysis-class-subtypePostV2'!$BE$132)</c:f>
              <c:numCache>
                <c:formatCode>0%</c:formatCode>
                <c:ptCount val="12"/>
                <c:pt idx="0">
                  <c:v>0.45454545454545453</c:v>
                </c:pt>
                <c:pt idx="1">
                  <c:v>1</c:v>
                </c:pt>
                <c:pt idx="2">
                  <c:v>0</c:v>
                </c:pt>
                <c:pt idx="3">
                  <c:v>0</c:v>
                </c:pt>
                <c:pt idx="4">
                  <c:v>1</c:v>
                </c:pt>
                <c:pt idx="5">
                  <c:v>0.26303854875283444</c:v>
                </c:pt>
                <c:pt idx="6">
                  <c:v>0</c:v>
                </c:pt>
                <c:pt idx="7">
                  <c:v>0</c:v>
                </c:pt>
                <c:pt idx="8">
                  <c:v>0</c:v>
                </c:pt>
                <c:pt idx="9">
                  <c:v>0</c:v>
                </c:pt>
                <c:pt idx="10">
                  <c:v>0</c:v>
                </c:pt>
                <c:pt idx="11">
                  <c:v>0</c:v>
                </c:pt>
              </c:numCache>
            </c:numRef>
          </c:val>
          <c:extLst>
            <c:ext xmlns:c16="http://schemas.microsoft.com/office/drawing/2014/chart" uri="{C3380CC4-5D6E-409C-BE32-E72D297353CC}">
              <c16:uniqueId val="{00000001-C80B-41E2-AE76-8A82F08F2420}"/>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('Analysis-class-subtypePostV2'!$AH$123:$AI$123,'Analysis-class-subtypePostV2'!$AQ$123:$BB$123,'Analysis-class-subtypePostV2'!$BD$123:$BE$123,'Analysis-class-subtypePostV2'!$BG$123:$BH$123)</c:f>
              <c:strCache>
                <c:ptCount val="18"/>
                <c:pt idx="0">
                  <c:v>ArrayExpress</c:v>
                </c:pt>
                <c:pt idx="1">
                  <c:v>BioProject</c:v>
                </c:pt>
                <c:pt idx="2">
                  <c:v>ENA</c:v>
                </c:pt>
                <c:pt idx="3">
                  <c:v>Ensembl</c:v>
                </c:pt>
                <c:pt idx="4">
                  <c:v>GCA</c:v>
                </c:pt>
                <c:pt idx="5">
                  <c:v>Gene Ontology (GO)</c:v>
                </c:pt>
                <c:pt idx="6">
                  <c:v>GEO</c:v>
                </c:pt>
                <c:pt idx="7">
                  <c:v>HPA</c:v>
                </c:pt>
                <c:pt idx="8">
                  <c:v>IGSR/1000 Genomes</c:v>
                </c:pt>
                <c:pt idx="9">
                  <c:v>InterPro</c:v>
                </c:pt>
                <c:pt idx="10">
                  <c:v>OMIM</c:v>
                </c:pt>
                <c:pt idx="11">
                  <c:v>PDBe</c:v>
                </c:pt>
                <c:pt idx="12">
                  <c:v>Pfam</c:v>
                </c:pt>
                <c:pt idx="13">
                  <c:v>PRIDE</c:v>
                </c:pt>
                <c:pt idx="14">
                  <c:v>RefSeq</c:v>
                </c:pt>
                <c:pt idx="15">
                  <c:v>RefSNP</c:v>
                </c:pt>
                <c:pt idx="16">
                  <c:v>RRID</c:v>
                </c:pt>
                <c:pt idx="17">
                  <c:v>UniProt</c:v>
                </c:pt>
              </c:strCache>
            </c:strRef>
          </c:cat>
          <c:val>
            <c:numRef>
              <c:extLst>
                <c:ext xmlns:c15="http://schemas.microsoft.com/office/drawing/2012/chart" uri="{02D57815-91ED-43cb-92C2-25804820EDAC}">
                  <c15:fullRef>
                    <c15:sqref>'Analysis-class-subtypePostV2'!$B$133:$AB$133</c15:sqref>
                  </c15:fullRef>
                </c:ext>
              </c:extLst>
              <c:f>('Analysis-class-subtypePostV2'!$B$133:$C$133,'Analysis-class-subtypePostV2'!$K$133:$V$133,'Analysis-class-subtypePostV2'!$X$133:$Y$133,'Analysis-class-subtypePostV2'!$AA$133:$AB$133)</c:f>
              <c:numCache>
                <c:formatCode>0.00%</c:formatCode>
                <c:ptCount val="18"/>
                <c:pt idx="0">
                  <c:v>0.15789473684210525</c:v>
                </c:pt>
                <c:pt idx="1">
                  <c:v>3.6363636363636362E-2</c:v>
                </c:pt>
                <c:pt idx="2">
                  <c:v>0.69205298013245031</c:v>
                </c:pt>
                <c:pt idx="3">
                  <c:v>1</c:v>
                </c:pt>
                <c:pt idx="4">
                  <c:v>1</c:v>
                </c:pt>
                <c:pt idx="5">
                  <c:v>1</c:v>
                </c:pt>
                <c:pt idx="6">
                  <c:v>0.45333333333333331</c:v>
                </c:pt>
                <c:pt idx="7">
                  <c:v>1</c:v>
                </c:pt>
                <c:pt idx="8">
                  <c:v>1</c:v>
                </c:pt>
                <c:pt idx="9">
                  <c:v>0.95454545454545459</c:v>
                </c:pt>
                <c:pt idx="10">
                  <c:v>0.2361111111111111</c:v>
                </c:pt>
                <c:pt idx="11">
                  <c:v>0.94235033259423506</c:v>
                </c:pt>
                <c:pt idx="12">
                  <c:v>0.75</c:v>
                </c:pt>
                <c:pt idx="13">
                  <c:v>0.18181818181818182</c:v>
                </c:pt>
                <c:pt idx="14">
                  <c:v>0.91588785046728971</c:v>
                </c:pt>
                <c:pt idx="15">
                  <c:v>0.85876418663303911</c:v>
                </c:pt>
                <c:pt idx="16">
                  <c:v>1</c:v>
                </c:pt>
                <c:pt idx="17">
                  <c:v>0.95588235294117652</c:v>
                </c:pt>
              </c:numCache>
            </c:numRef>
          </c:val>
          <c:extLst>
            <c:ext xmlns:c16="http://schemas.microsoft.com/office/drawing/2014/chart" uri="{C3380CC4-5D6E-409C-BE32-E72D297353CC}">
              <c16:uniqueId val="{00000000-EBEF-4C70-8D07-B6599876A583}"/>
            </c:ext>
          </c:extLst>
        </c:ser>
        <c:ser>
          <c:idx val="1"/>
          <c:order val="1"/>
          <c:tx>
            <c:v>Labeled</c:v>
          </c:tx>
          <c:spPr>
            <a:solidFill>
              <a:srgbClr val="0070C0"/>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('Analysis-class-subtypePostV2'!$AH$123:$AI$123,'Analysis-class-subtypePostV2'!$AQ$123:$BB$123,'Analysis-class-subtypePostV2'!$BD$123:$BE$123,'Analysis-class-subtypePostV2'!$BG$123:$BH$123)</c:f>
              <c:strCache>
                <c:ptCount val="18"/>
                <c:pt idx="0">
                  <c:v>ArrayExpress</c:v>
                </c:pt>
                <c:pt idx="1">
                  <c:v>BioProject</c:v>
                </c:pt>
                <c:pt idx="2">
                  <c:v>ENA</c:v>
                </c:pt>
                <c:pt idx="3">
                  <c:v>Ensembl</c:v>
                </c:pt>
                <c:pt idx="4">
                  <c:v>GCA</c:v>
                </c:pt>
                <c:pt idx="5">
                  <c:v>Gene Ontology (GO)</c:v>
                </c:pt>
                <c:pt idx="6">
                  <c:v>GEO</c:v>
                </c:pt>
                <c:pt idx="7">
                  <c:v>HPA</c:v>
                </c:pt>
                <c:pt idx="8">
                  <c:v>IGSR/1000 Genomes</c:v>
                </c:pt>
                <c:pt idx="9">
                  <c:v>InterPro</c:v>
                </c:pt>
                <c:pt idx="10">
                  <c:v>OMIM</c:v>
                </c:pt>
                <c:pt idx="11">
                  <c:v>PDBe</c:v>
                </c:pt>
                <c:pt idx="12">
                  <c:v>Pfam</c:v>
                </c:pt>
                <c:pt idx="13">
                  <c:v>PRIDE</c:v>
                </c:pt>
                <c:pt idx="14">
                  <c:v>RefSeq</c:v>
                </c:pt>
                <c:pt idx="15">
                  <c:v>RefSNP</c:v>
                </c:pt>
                <c:pt idx="16">
                  <c:v>RRID</c:v>
                </c:pt>
                <c:pt idx="17">
                  <c:v>UniProt</c:v>
                </c:pt>
              </c:strCache>
            </c:strRef>
          </c:cat>
          <c:val>
            <c:numRef>
              <c:extLst>
                <c:ext xmlns:c15="http://schemas.microsoft.com/office/drawing/2012/chart" uri="{02D57815-91ED-43cb-92C2-25804820EDAC}">
                  <c15:fullRef>
                    <c15:sqref>'Analysis-class-subtypePostV2'!$AH$133:$BH$133</c15:sqref>
                  </c15:fullRef>
                </c:ext>
              </c:extLst>
              <c:f>('Analysis-class-subtypePostV2'!$AH$133:$AI$133,'Analysis-class-subtypePostV2'!$AQ$133:$BB$133,'Analysis-class-subtypePostV2'!$BD$133:$BE$133,'Analysis-class-subtypePostV2'!$BG$133:$BH$133)</c:f>
              <c:numCache>
                <c:formatCode>0%</c:formatCode>
                <c:ptCount val="18"/>
                <c:pt idx="0">
                  <c:v>0.54545454545454541</c:v>
                </c:pt>
                <c:pt idx="1">
                  <c:v>0.33333333333333331</c:v>
                </c:pt>
                <c:pt idx="2">
                  <c:v>0.65532879818594103</c:v>
                </c:pt>
                <c:pt idx="3">
                  <c:v>1</c:v>
                </c:pt>
                <c:pt idx="4">
                  <c:v>0.77777777777777779</c:v>
                </c:pt>
                <c:pt idx="5">
                  <c:v>0.96969696969696972</c:v>
                </c:pt>
                <c:pt idx="6">
                  <c:v>0.46753246753246752</c:v>
                </c:pt>
                <c:pt idx="7">
                  <c:v>1</c:v>
                </c:pt>
                <c:pt idx="8">
                  <c:v>1</c:v>
                </c:pt>
                <c:pt idx="9">
                  <c:v>0.9285714285714286</c:v>
                </c:pt>
                <c:pt idx="10">
                  <c:v>0.3235294117647059</c:v>
                </c:pt>
                <c:pt idx="11">
                  <c:v>0.88797814207650272</c:v>
                </c:pt>
                <c:pt idx="12">
                  <c:v>0.73333333333333328</c:v>
                </c:pt>
                <c:pt idx="13">
                  <c:v>0</c:v>
                </c:pt>
                <c:pt idx="14">
                  <c:v>0.8</c:v>
                </c:pt>
                <c:pt idx="15">
                  <c:v>0.79677419354838708</c:v>
                </c:pt>
                <c:pt idx="16">
                  <c:v>1</c:v>
                </c:pt>
                <c:pt idx="17">
                  <c:v>0.89230769230769236</c:v>
                </c:pt>
              </c:numCache>
            </c:numRef>
          </c:val>
          <c:extLst>
            <c:ext xmlns:c16="http://schemas.microsoft.com/office/drawing/2014/chart" uri="{C3380CC4-5D6E-409C-BE32-E72D297353CC}">
              <c16:uniqueId val="{00000001-EBEF-4C70-8D07-B6599876A583}"/>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2"/>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('Analysis-class-subtypePostV2'!$AH$123:$AI$123,'Analysis-class-subtypePostV2'!$AQ$123,'Analysis-class-subtypePostV2'!$AS$123:$AU$123,'Analysis-class-subtypePostV2'!$AX$123:$BB$123,'Analysis-class-subtypePostV2'!$BD$123:$BE$123,'Analysis-class-subtypePostV2'!$BH$123)</c:f>
              <c:strCache>
                <c:ptCount val="14"/>
                <c:pt idx="0">
                  <c:v>ArrayExpress</c:v>
                </c:pt>
                <c:pt idx="1">
                  <c:v>BioProject</c:v>
                </c:pt>
                <c:pt idx="2">
                  <c:v>ENA</c:v>
                </c:pt>
                <c:pt idx="3">
                  <c:v>GCA</c:v>
                </c:pt>
                <c:pt idx="4">
                  <c:v>Gene Ontology (GO)</c:v>
                </c:pt>
                <c:pt idx="5">
                  <c:v>GEO</c:v>
                </c:pt>
                <c:pt idx="6">
                  <c:v>InterPro</c:v>
                </c:pt>
                <c:pt idx="7">
                  <c:v>OMIM</c:v>
                </c:pt>
                <c:pt idx="8">
                  <c:v>PDBe</c:v>
                </c:pt>
                <c:pt idx="9">
                  <c:v>Pfam</c:v>
                </c:pt>
                <c:pt idx="10">
                  <c:v>PRIDE</c:v>
                </c:pt>
                <c:pt idx="11">
                  <c:v>RefSeq</c:v>
                </c:pt>
                <c:pt idx="12">
                  <c:v>RefSNP</c:v>
                </c:pt>
                <c:pt idx="13">
                  <c:v>UniProt</c:v>
                </c:pt>
              </c:strCache>
            </c:strRef>
          </c:cat>
          <c:val>
            <c:numRef>
              <c:extLst>
                <c:ext xmlns:c15="http://schemas.microsoft.com/office/drawing/2012/chart" uri="{02D57815-91ED-43cb-92C2-25804820EDAC}">
                  <c15:fullRef>
                    <c15:sqref>'Analysis-class-subtypePostV2'!$B$133:$AB$133</c15:sqref>
                  </c15:fullRef>
                </c:ext>
              </c:extLst>
              <c:f>('Analysis-class-subtypePostV2'!$B$133:$C$133,'Analysis-class-subtypePostV2'!$K$133,'Analysis-class-subtypePostV2'!$M$133:$O$133,'Analysis-class-subtypePostV2'!$R$133:$V$133,'Analysis-class-subtypePostV2'!$X$133:$Y$133,'Analysis-class-subtypePostV2'!$AB$133)</c:f>
              <c:numCache>
                <c:formatCode>0.00%</c:formatCode>
                <c:ptCount val="14"/>
                <c:pt idx="0">
                  <c:v>0.15789473684210525</c:v>
                </c:pt>
                <c:pt idx="1">
                  <c:v>3.6363636363636362E-2</c:v>
                </c:pt>
                <c:pt idx="2">
                  <c:v>0.69205298013245031</c:v>
                </c:pt>
                <c:pt idx="3">
                  <c:v>1</c:v>
                </c:pt>
                <c:pt idx="4">
                  <c:v>1</c:v>
                </c:pt>
                <c:pt idx="5">
                  <c:v>0.45333333333333331</c:v>
                </c:pt>
                <c:pt idx="6">
                  <c:v>0.95454545454545459</c:v>
                </c:pt>
                <c:pt idx="7">
                  <c:v>0.2361111111111111</c:v>
                </c:pt>
                <c:pt idx="8">
                  <c:v>0.94235033259423506</c:v>
                </c:pt>
                <c:pt idx="9">
                  <c:v>0.75</c:v>
                </c:pt>
                <c:pt idx="10">
                  <c:v>0.18181818181818182</c:v>
                </c:pt>
                <c:pt idx="11">
                  <c:v>0.91588785046728971</c:v>
                </c:pt>
                <c:pt idx="12">
                  <c:v>0.85876418663303911</c:v>
                </c:pt>
                <c:pt idx="13">
                  <c:v>0.95588235294117652</c:v>
                </c:pt>
              </c:numCache>
            </c:numRef>
          </c:val>
          <c:extLst>
            <c:ext xmlns:c16="http://schemas.microsoft.com/office/drawing/2014/chart" uri="{C3380CC4-5D6E-409C-BE32-E72D297353CC}">
              <c16:uniqueId val="{00000000-CB09-4059-8252-30C233DAACD0}"/>
            </c:ext>
          </c:extLst>
        </c:ser>
        <c:ser>
          <c:idx val="1"/>
          <c:order val="1"/>
          <c:tx>
            <c:v>Labeled</c:v>
          </c:tx>
          <c:spPr>
            <a:solidFill>
              <a:srgbClr val="0070C0"/>
            </a:solidFill>
            <a:ln>
              <a:noFill/>
            </a:ln>
            <a:effectLst/>
          </c:spPr>
          <c:invertIfNegative val="0"/>
          <c:cat>
            <c:strRef>
              <c:extLst>
                <c:ext xmlns:c15="http://schemas.microsoft.com/office/drawing/2012/chart" uri="{02D57815-91ED-43cb-92C2-25804820EDAC}">
                  <c15:fullRef>
                    <c15:sqref>'Analysis-class-subtypePostV2'!$AH$123:$BH$123</c15:sqref>
                  </c15:fullRef>
                </c:ext>
              </c:extLst>
              <c:f>('Analysis-class-subtypePostV2'!$AH$123:$AI$123,'Analysis-class-subtypePostV2'!$AQ$123,'Analysis-class-subtypePostV2'!$AS$123:$AU$123,'Analysis-class-subtypePostV2'!$AX$123:$BB$123,'Analysis-class-subtypePostV2'!$BD$123:$BE$123,'Analysis-class-subtypePostV2'!$BH$123)</c:f>
              <c:strCache>
                <c:ptCount val="14"/>
                <c:pt idx="0">
                  <c:v>ArrayExpress</c:v>
                </c:pt>
                <c:pt idx="1">
                  <c:v>BioProject</c:v>
                </c:pt>
                <c:pt idx="2">
                  <c:v>ENA</c:v>
                </c:pt>
                <c:pt idx="3">
                  <c:v>GCA</c:v>
                </c:pt>
                <c:pt idx="4">
                  <c:v>Gene Ontology (GO)</c:v>
                </c:pt>
                <c:pt idx="5">
                  <c:v>GEO</c:v>
                </c:pt>
                <c:pt idx="6">
                  <c:v>InterPro</c:v>
                </c:pt>
                <c:pt idx="7">
                  <c:v>OMIM</c:v>
                </c:pt>
                <c:pt idx="8">
                  <c:v>PDBe</c:v>
                </c:pt>
                <c:pt idx="9">
                  <c:v>Pfam</c:v>
                </c:pt>
                <c:pt idx="10">
                  <c:v>PRIDE</c:v>
                </c:pt>
                <c:pt idx="11">
                  <c:v>RefSeq</c:v>
                </c:pt>
                <c:pt idx="12">
                  <c:v>RefSNP</c:v>
                </c:pt>
                <c:pt idx="13">
                  <c:v>UniProt</c:v>
                </c:pt>
              </c:strCache>
            </c:strRef>
          </c:cat>
          <c:val>
            <c:numRef>
              <c:extLst>
                <c:ext xmlns:c15="http://schemas.microsoft.com/office/drawing/2012/chart" uri="{02D57815-91ED-43cb-92C2-25804820EDAC}">
                  <c15:fullRef>
                    <c15:sqref>'Analysis-class-subtypePostV2'!$AH$133:$BH$133</c15:sqref>
                  </c15:fullRef>
                </c:ext>
              </c:extLst>
              <c:f>('Analysis-class-subtypePostV2'!$AH$133:$AI$133,'Analysis-class-subtypePostV2'!$AQ$133,'Analysis-class-subtypePostV2'!$AS$133:$AU$133,'Analysis-class-subtypePostV2'!$AX$133:$BB$133,'Analysis-class-subtypePostV2'!$BD$133:$BE$133,'Analysis-class-subtypePostV2'!$BH$133)</c:f>
              <c:numCache>
                <c:formatCode>0%</c:formatCode>
                <c:ptCount val="14"/>
                <c:pt idx="0">
                  <c:v>0.54545454545454541</c:v>
                </c:pt>
                <c:pt idx="1">
                  <c:v>0.33333333333333331</c:v>
                </c:pt>
                <c:pt idx="2">
                  <c:v>0.65532879818594103</c:v>
                </c:pt>
                <c:pt idx="3">
                  <c:v>0.77777777777777779</c:v>
                </c:pt>
                <c:pt idx="4">
                  <c:v>0.96969696969696972</c:v>
                </c:pt>
                <c:pt idx="5">
                  <c:v>0.46753246753246752</c:v>
                </c:pt>
                <c:pt idx="6">
                  <c:v>0.9285714285714286</c:v>
                </c:pt>
                <c:pt idx="7">
                  <c:v>0.3235294117647059</c:v>
                </c:pt>
                <c:pt idx="8">
                  <c:v>0.88797814207650272</c:v>
                </c:pt>
                <c:pt idx="9">
                  <c:v>0.73333333333333328</c:v>
                </c:pt>
                <c:pt idx="10">
                  <c:v>0</c:v>
                </c:pt>
                <c:pt idx="11">
                  <c:v>0.8</c:v>
                </c:pt>
                <c:pt idx="12">
                  <c:v>0.79677419354838708</c:v>
                </c:pt>
                <c:pt idx="13">
                  <c:v>0.89230769230769236</c:v>
                </c:pt>
              </c:numCache>
            </c:numRef>
          </c:val>
          <c:extLst>
            <c:ext xmlns:c16="http://schemas.microsoft.com/office/drawing/2014/chart" uri="{C3380CC4-5D6E-409C-BE32-E72D297353CC}">
              <c16:uniqueId val="{00000001-CB09-4059-8252-30C233DAACD0}"/>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dLbls>
            <c:dLbl>
              <c:idx val="11"/>
              <c:delete val="1"/>
              <c:extLst>
                <c:ext xmlns:c15="http://schemas.microsoft.com/office/drawing/2012/chart" uri="{CE6537A1-D6FC-4f65-9D91-7224C49458BB}"/>
                <c:ext xmlns:c16="http://schemas.microsoft.com/office/drawing/2014/chart" uri="{C3380CC4-5D6E-409C-BE32-E72D297353CC}">
                  <c16:uniqueId val="{00000003-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5-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'Analysis-class-sectionPostV2'!$AW$2:$BI$2</c:f>
              <c:numCache>
                <c:formatCode>0%</c:formatCode>
                <c:ptCount val="13"/>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pt idx="11">
                  <c:v>0</c:v>
                </c:pt>
                <c:pt idx="12">
                  <c:v>0</c:v>
                </c:pt>
              </c:numCache>
            </c:numRef>
          </c:val>
          <c:extLst>
            <c:ext xmlns:c16="http://schemas.microsoft.com/office/drawing/2014/chart" uri="{C3380CC4-5D6E-409C-BE32-E72D297353CC}">
              <c16:uniqueId val="{00000000-EBAD-4B44-BC64-FC8F3C8AFB62}"/>
            </c:ext>
          </c:extLst>
        </c:ser>
        <c:ser>
          <c:idx val="1"/>
          <c:order val="1"/>
          <c:tx>
            <c:v>Background</c:v>
          </c:tx>
          <c:spPr>
            <a:solidFill>
              <a:schemeClr val="accent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C-EBAD-4B44-BC64-FC8F3C8AFB62}"/>
                </c:ext>
              </c:extLst>
            </c:dLbl>
            <c:dLbl>
              <c:idx val="4"/>
              <c:delete val="1"/>
              <c:extLst>
                <c:ext xmlns:c15="http://schemas.microsoft.com/office/drawing/2012/chart" uri="{CE6537A1-D6FC-4f65-9D91-7224C49458BB}"/>
                <c:ext xmlns:c16="http://schemas.microsoft.com/office/drawing/2014/chart" uri="{C3380CC4-5D6E-409C-BE32-E72D297353CC}">
                  <c16:uniqueId val="{0000000D-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9-EBAD-4B44-BC64-FC8F3C8AFB62}"/>
                </c:ext>
              </c:extLst>
            </c:dLbl>
            <c:dLbl>
              <c:idx val="8"/>
              <c:layout>
                <c:manualLayout>
                  <c:x val="2.4758782203231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BAD-4B44-BC64-FC8F3C8AFB62}"/>
                </c:ext>
              </c:extLst>
            </c:dLbl>
            <c:dLbl>
              <c:idx val="10"/>
              <c:delete val="1"/>
              <c:extLst>
                <c:ext xmlns:c15="http://schemas.microsoft.com/office/drawing/2012/chart" uri="{CE6537A1-D6FC-4f65-9D91-7224C49458BB}"/>
                <c:ext xmlns:c16="http://schemas.microsoft.com/office/drawing/2014/chart" uri="{C3380CC4-5D6E-409C-BE32-E72D297353CC}">
                  <c16:uniqueId val="{00000007-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4-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'Analysis-class-sectionPostV2'!$AW$3:$BI$3</c:f>
              <c:numCache>
                <c:formatCode>0%</c:formatCode>
                <c:ptCount val="13"/>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pt idx="11">
                  <c:v>1</c:v>
                </c:pt>
                <c:pt idx="12">
                  <c:v>0</c:v>
                </c:pt>
              </c:numCache>
            </c:numRef>
          </c:val>
          <c:extLst>
            <c:ext xmlns:c16="http://schemas.microsoft.com/office/drawing/2014/chart" uri="{C3380CC4-5D6E-409C-BE32-E72D297353CC}">
              <c16:uniqueId val="{00000001-EBAD-4B44-BC64-FC8F3C8AFB62}"/>
            </c:ext>
          </c:extLst>
        </c:ser>
        <c:ser>
          <c:idx val="2"/>
          <c:order val="2"/>
          <c:tx>
            <c:v>Creation</c:v>
          </c:tx>
          <c:spPr>
            <a:solidFill>
              <a:schemeClr val="accent3"/>
            </a:solidFill>
            <a:ln>
              <a:noFill/>
            </a:ln>
            <a:effectLst/>
          </c:spPr>
          <c:invertIfNegative val="0"/>
          <c:dLbls>
            <c:dLbl>
              <c:idx val="0"/>
              <c:layout>
                <c:manualLayout>
                  <c:x val="2.2282903982908251E-2"/>
                  <c:y val="1.45175072182684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BAD-4B44-BC64-FC8F3C8AFB62}"/>
                </c:ext>
              </c:extLst>
            </c:dLbl>
            <c:dLbl>
              <c:idx val="3"/>
              <c:delete val="1"/>
              <c:extLst>
                <c:ext xmlns:c15="http://schemas.microsoft.com/office/drawing/2012/chart" uri="{CE6537A1-D6FC-4f65-9D91-7224C49458BB}"/>
                <c:ext xmlns:c16="http://schemas.microsoft.com/office/drawing/2014/chart" uri="{C3380CC4-5D6E-409C-BE32-E72D297353CC}">
                  <c16:uniqueId val="{0000000B-EBAD-4B44-BC64-FC8F3C8AFB62}"/>
                </c:ext>
              </c:extLst>
            </c:dLbl>
            <c:dLbl>
              <c:idx val="5"/>
              <c:delete val="1"/>
              <c:extLst>
                <c:ext xmlns:c15="http://schemas.microsoft.com/office/drawing/2012/chart" uri="{CE6537A1-D6FC-4f65-9D91-7224C49458BB}"/>
                <c:ext xmlns:c16="http://schemas.microsoft.com/office/drawing/2014/chart" uri="{C3380CC4-5D6E-409C-BE32-E72D297353CC}">
                  <c16:uniqueId val="{0000000A-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8-EBAD-4B44-BC64-FC8F3C8AFB62}"/>
                </c:ext>
              </c:extLst>
            </c:dLbl>
            <c:dLbl>
              <c:idx val="7"/>
              <c:layout>
                <c:manualLayout>
                  <c:x val="1.9807025762585022E-2"/>
                  <c:y val="1.69370917546464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BAD-4B44-BC64-FC8F3C8AFB62}"/>
                </c:ext>
              </c:extLst>
            </c:dLbl>
            <c:dLbl>
              <c:idx val="10"/>
              <c:layout>
                <c:manualLayout>
                  <c:x val="2.1044964872746683E-2"/>
                  <c:y val="4.83916907275614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BAD-4B44-BC64-FC8F3C8AFB62}"/>
                </c:ext>
              </c:extLst>
            </c:dLbl>
            <c:dLbl>
              <c:idx val="11"/>
              <c:delete val="1"/>
              <c:extLst>
                <c:ext xmlns:c15="http://schemas.microsoft.com/office/drawing/2012/chart" uri="{CE6537A1-D6FC-4f65-9D91-7224C49458BB}"/>
                <c:ext xmlns:c16="http://schemas.microsoft.com/office/drawing/2014/chart" uri="{C3380CC4-5D6E-409C-BE32-E72D297353CC}">
                  <c16:uniqueId val="{00000006-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'Analysis-class-sectionPostV2'!$AW$4:$BI$4</c:f>
              <c:numCache>
                <c:formatCode>0%</c:formatCode>
                <c:ptCount val="13"/>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pt idx="11">
                  <c:v>0</c:v>
                </c:pt>
                <c:pt idx="12">
                  <c:v>1</c:v>
                </c:pt>
              </c:numCache>
            </c:numRef>
          </c:val>
          <c:extLst>
            <c:ext xmlns:c16="http://schemas.microsoft.com/office/drawing/2014/chart" uri="{C3380CC4-5D6E-409C-BE32-E72D297353CC}">
              <c16:uniqueId val="{00000002-EBAD-4B44-BC64-FC8F3C8AFB62}"/>
            </c:ext>
          </c:extLst>
        </c:ser>
        <c:dLbls>
          <c:dLblPos val="ctr"/>
          <c:showLegendKey val="0"/>
          <c:showVal val="1"/>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AE2A-40C1-8B16-132C3D72D7D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AE2A-40C1-8B16-132C3D72D7D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738-47BC-B663-0D978743781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738-47BC-B663-0D978743781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51CF-46BB-BBFD-F4209BC90224}"/>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51CF-46BB-BBFD-F4209BC90224}"/>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4627-421C-BDB2-B0117C025E85}"/>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4627-421C-BDB2-B0117C025E85}"/>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155-4660-9EB9-872DDE8F6F6F}"/>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155-4660-9EB9-872DDE8F6F6F}"/>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9A64-4C72-86E4-97E5B9AAB6DD}"/>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9A64-4C72-86E4-97E5B9AAB6DD}"/>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'Analysis-class-sectionPostV2'!$BM$136:$CL$136</c:f>
              <c:numCache>
                <c:formatCode>0%</c:formatCode>
                <c:ptCount val="26"/>
                <c:pt idx="0">
                  <c:v>0.90697674418604646</c:v>
                </c:pt>
                <c:pt idx="1">
                  <c:v>0.83783783783783783</c:v>
                </c:pt>
                <c:pt idx="2">
                  <c:v>0.33333333333333331</c:v>
                </c:pt>
                <c:pt idx="3">
                  <c:v>0.35714285714285715</c:v>
                </c:pt>
                <c:pt idx="4">
                  <c:v>0.31896551724137934</c:v>
                </c:pt>
                <c:pt idx="5">
                  <c:v>0.58695652173913049</c:v>
                </c:pt>
                <c:pt idx="6">
                  <c:v>0.7142857142857143</c:v>
                </c:pt>
                <c:pt idx="7">
                  <c:v>0.6</c:v>
                </c:pt>
                <c:pt idx="8">
                  <c:v>0.46153846153846156</c:v>
                </c:pt>
                <c:pt idx="9">
                  <c:v>0.55000000000000004</c:v>
                </c:pt>
                <c:pt idx="10">
                  <c:v>0.70707070707070707</c:v>
                </c:pt>
                <c:pt idx="11">
                  <c:v>0.69841269841269837</c:v>
                </c:pt>
                <c:pt idx="12">
                  <c:v>0.98630136986301364</c:v>
                </c:pt>
                <c:pt idx="13">
                  <c:v>1</c:v>
                </c:pt>
                <c:pt idx="14">
                  <c:v>0.44545454545454544</c:v>
                </c:pt>
                <c:pt idx="15">
                  <c:v>0.55118110236220474</c:v>
                </c:pt>
                <c:pt idx="16">
                  <c:v>0.69047619047619047</c:v>
                </c:pt>
                <c:pt idx="17">
                  <c:v>0.73891625615763545</c:v>
                </c:pt>
                <c:pt idx="18">
                  <c:v>0.88193202146690519</c:v>
                </c:pt>
                <c:pt idx="19">
                  <c:v>0.90929965556831227</c:v>
                </c:pt>
                <c:pt idx="20">
                  <c:v>0.9285714285714286</c:v>
                </c:pt>
                <c:pt idx="21">
                  <c:v>0.96666666666666667</c:v>
                </c:pt>
                <c:pt idx="22">
                  <c:v>1</c:v>
                </c:pt>
                <c:pt idx="23">
                  <c:v>0</c:v>
                </c:pt>
                <c:pt idx="24">
                  <c:v>0</c:v>
                </c:pt>
                <c:pt idx="25">
                  <c:v>0</c:v>
                </c:pt>
              </c:numCache>
            </c:numRef>
          </c:val>
          <c:extLst>
            <c:ext xmlns:c16="http://schemas.microsoft.com/office/drawing/2014/chart" uri="{C3380CC4-5D6E-409C-BE32-E72D297353CC}">
              <c16:uniqueId val="{00000002-724D-4F81-A840-8FB2E5BB7351}"/>
            </c:ext>
          </c:extLst>
        </c:ser>
        <c:ser>
          <c:idx val="1"/>
          <c:order val="1"/>
          <c:tx>
            <c:v>Background</c:v>
          </c:tx>
          <c:spPr>
            <a:solidFill>
              <a:schemeClr val="accent4"/>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'Analysis-class-sectionPostV2'!$BM$137:$CL$137</c:f>
              <c:numCache>
                <c:formatCode>0%</c:formatCode>
                <c:ptCount val="26"/>
                <c:pt idx="0">
                  <c:v>6.9767441860465115E-2</c:v>
                </c:pt>
                <c:pt idx="1">
                  <c:v>0.15315315315315314</c:v>
                </c:pt>
                <c:pt idx="2">
                  <c:v>0.1111111111111111</c:v>
                </c:pt>
                <c:pt idx="3">
                  <c:v>0</c:v>
                </c:pt>
                <c:pt idx="4">
                  <c:v>0.41379310344827586</c:v>
                </c:pt>
                <c:pt idx="5">
                  <c:v>0.13478260869565217</c:v>
                </c:pt>
                <c:pt idx="6">
                  <c:v>0</c:v>
                </c:pt>
                <c:pt idx="7">
                  <c:v>0.4</c:v>
                </c:pt>
                <c:pt idx="8">
                  <c:v>0.38461538461538464</c:v>
                </c:pt>
                <c:pt idx="9">
                  <c:v>0</c:v>
                </c:pt>
                <c:pt idx="10">
                  <c:v>0.27272727272727271</c:v>
                </c:pt>
                <c:pt idx="11">
                  <c:v>0.30158730158730157</c:v>
                </c:pt>
                <c:pt idx="12">
                  <c:v>1.3698630136986301E-2</c:v>
                </c:pt>
                <c:pt idx="13">
                  <c:v>0</c:v>
                </c:pt>
                <c:pt idx="14">
                  <c:v>0.55454545454545456</c:v>
                </c:pt>
                <c:pt idx="15">
                  <c:v>0.44094488188976377</c:v>
                </c:pt>
                <c:pt idx="16">
                  <c:v>3.2467532467532464E-2</c:v>
                </c:pt>
                <c:pt idx="17">
                  <c:v>1.3546798029556651E-2</c:v>
                </c:pt>
                <c:pt idx="18">
                  <c:v>6.2611806797853303E-2</c:v>
                </c:pt>
                <c:pt idx="19">
                  <c:v>4.4776119402985072E-2</c:v>
                </c:pt>
                <c:pt idx="20">
                  <c:v>7.1428571428571425E-2</c:v>
                </c:pt>
                <c:pt idx="21">
                  <c:v>0</c:v>
                </c:pt>
                <c:pt idx="22">
                  <c:v>0</c:v>
                </c:pt>
                <c:pt idx="23">
                  <c:v>1</c:v>
                </c:pt>
                <c:pt idx="24">
                  <c:v>0</c:v>
                </c:pt>
                <c:pt idx="25">
                  <c:v>0</c:v>
                </c:pt>
              </c:numCache>
            </c:numRef>
          </c:val>
          <c:extLst>
            <c:ext xmlns:c16="http://schemas.microsoft.com/office/drawing/2014/chart" uri="{C3380CC4-5D6E-409C-BE32-E72D297353CC}">
              <c16:uniqueId val="{00000009-724D-4F81-A840-8FB2E5BB7351}"/>
            </c:ext>
          </c:extLst>
        </c:ser>
        <c:ser>
          <c:idx val="2"/>
          <c:order val="2"/>
          <c:tx>
            <c:v>Creation</c:v>
          </c:tx>
          <c:spPr>
            <a:solidFill>
              <a:schemeClr val="accent3"/>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'Analysis-class-sectionPostV2'!$BM$138:$CL$138</c:f>
              <c:numCache>
                <c:formatCode>0%</c:formatCode>
                <c:ptCount val="26"/>
                <c:pt idx="0">
                  <c:v>2.3255813953488372E-2</c:v>
                </c:pt>
                <c:pt idx="1">
                  <c:v>9.0090090090090089E-3</c:v>
                </c:pt>
                <c:pt idx="2">
                  <c:v>0.55555555555555558</c:v>
                </c:pt>
                <c:pt idx="3">
                  <c:v>0.6428571428571429</c:v>
                </c:pt>
                <c:pt idx="4">
                  <c:v>0.26724137931034481</c:v>
                </c:pt>
                <c:pt idx="5">
                  <c:v>0.27826086956521739</c:v>
                </c:pt>
                <c:pt idx="6">
                  <c:v>0.2857142857142857</c:v>
                </c:pt>
                <c:pt idx="7">
                  <c:v>0</c:v>
                </c:pt>
                <c:pt idx="8">
                  <c:v>0.15384615384615385</c:v>
                </c:pt>
                <c:pt idx="9">
                  <c:v>0.45</c:v>
                </c:pt>
                <c:pt idx="10">
                  <c:v>2.0202020202020204E-2</c:v>
                </c:pt>
                <c:pt idx="11">
                  <c:v>0</c:v>
                </c:pt>
                <c:pt idx="12">
                  <c:v>0</c:v>
                </c:pt>
                <c:pt idx="13">
                  <c:v>0</c:v>
                </c:pt>
                <c:pt idx="14">
                  <c:v>0</c:v>
                </c:pt>
                <c:pt idx="15">
                  <c:v>7.874015748031496E-3</c:v>
                </c:pt>
                <c:pt idx="16">
                  <c:v>0.27705627705627706</c:v>
                </c:pt>
                <c:pt idx="17">
                  <c:v>0.24753694581280788</c:v>
                </c:pt>
                <c:pt idx="18">
                  <c:v>5.5456171735241505E-2</c:v>
                </c:pt>
                <c:pt idx="19">
                  <c:v>4.5924225028702644E-2</c:v>
                </c:pt>
                <c:pt idx="20">
                  <c:v>0</c:v>
                </c:pt>
                <c:pt idx="21">
                  <c:v>3.3333333333333333E-2</c:v>
                </c:pt>
                <c:pt idx="22">
                  <c:v>0</c:v>
                </c:pt>
                <c:pt idx="23">
                  <c:v>0</c:v>
                </c:pt>
                <c:pt idx="24">
                  <c:v>0</c:v>
                </c:pt>
                <c:pt idx="25">
                  <c:v>1</c:v>
                </c:pt>
              </c:numCache>
            </c:numRef>
          </c:val>
          <c:extLst>
            <c:ext xmlns:c16="http://schemas.microsoft.com/office/drawing/2014/chart" uri="{C3380CC4-5D6E-409C-BE32-E72D297353CC}">
              <c16:uniqueId val="{00000011-724D-4F81-A840-8FB2E5BB7351}"/>
            </c:ext>
          </c:extLst>
        </c:ser>
        <c:dLbls>
          <c:showLegendKey val="0"/>
          <c:showVal val="0"/>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Predictions</c:v>
          </c:tx>
          <c:spPr>
            <a:solidFill>
              <a:schemeClr val="accent2"/>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5F56-4767-A95B-CE03F0914DED}"/>
            </c:ext>
          </c:extLst>
        </c:ser>
        <c:ser>
          <c:idx val="1"/>
          <c:order val="1"/>
          <c:tx>
            <c:v>Manually labeled</c:v>
          </c:tx>
          <c:spPr>
            <a:solidFill>
              <a:schemeClr val="accent1"/>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5F56-4767-A95B-CE03F0914DED}"/>
            </c:ext>
          </c:extLst>
        </c:ser>
        <c:dLbls>
          <c:showLegendKey val="0"/>
          <c:showVal val="0"/>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bg2">
                  <a:lumMod val="7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Predictions</c:v>
          </c:tx>
          <c:spPr>
            <a:solidFill>
              <a:schemeClr val="accent2"/>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5F24-4602-BE2A-3D61F309616B}"/>
            </c:ext>
          </c:extLst>
        </c:ser>
        <c:ser>
          <c:idx val="1"/>
          <c:order val="1"/>
          <c:tx>
            <c:v>Manually labeled</c:v>
          </c:tx>
          <c:spPr>
            <a:solidFill>
              <a:schemeClr val="accent1"/>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5F24-4602-BE2A-3D61F309616B}"/>
            </c:ext>
          </c:extLst>
        </c:ser>
        <c:dLbls>
          <c:showLegendKey val="0"/>
          <c:showVal val="0"/>
          <c:showCatName val="0"/>
          <c:showSerName val="0"/>
          <c:showPercent val="0"/>
          <c:showBubbleSize val="0"/>
        </c:dLbls>
        <c:gapWidth val="444"/>
        <c:overlap val="-90"/>
        <c:axId val="1343861568"/>
        <c:axId val="1219716912"/>
      </c:barChart>
      <c:catAx>
        <c:axId val="1343861568"/>
        <c:scaling>
          <c:orientation val="minMax"/>
        </c:scaling>
        <c:delete val="1"/>
        <c:axPos val="b"/>
        <c:majorGridlines>
          <c:spPr>
            <a:ln w="9525" cap="flat" cmpd="sng" algn="ctr">
              <a:solidFill>
                <a:schemeClr val="bg2">
                  <a:lumMod val="75000"/>
                </a:schemeClr>
              </a:solidFill>
              <a:round/>
            </a:ln>
            <a:effectLst/>
          </c:spPr>
        </c:majorGridlines>
        <c:numFmt formatCode="General" sourceLinked="1"/>
        <c:majorTickMark val="none"/>
        <c:minorTickMark val="none"/>
        <c:tickLblPos val="nextTo"/>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Predictions</c:v>
          </c:tx>
          <c:spPr>
            <a:solidFill>
              <a:schemeClr val="accent2"/>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3F23-443E-83A1-0021F0EA6995}"/>
            </c:ext>
          </c:extLst>
        </c:ser>
        <c:ser>
          <c:idx val="1"/>
          <c:order val="1"/>
          <c:tx>
            <c:v>Manually labeled</c:v>
          </c:tx>
          <c:spPr>
            <a:solidFill>
              <a:schemeClr val="accent1"/>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3F23-443E-83A1-0021F0EA6995}"/>
            </c:ext>
          </c:extLst>
        </c:ser>
        <c:dLbls>
          <c:showLegendKey val="0"/>
          <c:showVal val="0"/>
          <c:showCatName val="0"/>
          <c:showSerName val="0"/>
          <c:showPercent val="0"/>
          <c:showBubbleSize val="0"/>
        </c:dLbls>
        <c:gapWidth val="444"/>
        <c:overlap val="-90"/>
        <c:axId val="1343861568"/>
        <c:axId val="1219716912"/>
      </c:barChart>
      <c:catAx>
        <c:axId val="1343861568"/>
        <c:scaling>
          <c:orientation val="minMax"/>
        </c:scaling>
        <c:delete val="1"/>
        <c:axPos val="b"/>
        <c:majorGridlines>
          <c:spPr>
            <a:ln w="9525" cap="flat" cmpd="sng" algn="ctr">
              <a:solidFill>
                <a:schemeClr val="bg2">
                  <a:lumMod val="75000"/>
                </a:schemeClr>
              </a:solidFill>
              <a:round/>
            </a:ln>
            <a:effectLst/>
          </c:spPr>
        </c:majorGridlines>
        <c:numFmt formatCode="General" sourceLinked="1"/>
        <c:majorTickMark val="none"/>
        <c:minorTickMark val="none"/>
        <c:tickLblPos val="nextTo"/>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9-B1E7-4282-8A6A-4EF5264AE151}"/>
              </c:ext>
            </c:extLst>
          </c:dPt>
          <c:dPt>
            <c:idx val="1"/>
            <c:invertIfNegative val="0"/>
            <c:bubble3D val="0"/>
            <c:extLst>
              <c:ext xmlns:c16="http://schemas.microsoft.com/office/drawing/2014/chart" uri="{C3380CC4-5D6E-409C-BE32-E72D297353CC}">
                <c16:uniqueId val="{0000000B-B1E7-4282-8A6A-4EF5264AE151}"/>
              </c:ext>
            </c:extLst>
          </c:dPt>
          <c:dPt>
            <c:idx val="2"/>
            <c:invertIfNegative val="0"/>
            <c:bubble3D val="0"/>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General</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7-D6DF-4D9E-83A9-27F097B4AA52}"/>
              </c:ext>
            </c:extLst>
          </c:dPt>
          <c:dPt>
            <c:idx val="1"/>
            <c:invertIfNegative val="0"/>
            <c:bubble3D val="0"/>
            <c:extLst>
              <c:ext xmlns:c16="http://schemas.microsoft.com/office/drawing/2014/chart" uri="{C3380CC4-5D6E-409C-BE32-E72D297353CC}">
                <c16:uniqueId val="{00000009-D6DF-4D9E-83A9-27F097B4AA52}"/>
              </c:ext>
            </c:extLst>
          </c:dPt>
          <c:dPt>
            <c:idx val="2"/>
            <c:invertIfNegative val="0"/>
            <c:bubble3D val="0"/>
            <c:extLst>
              <c:ext xmlns:c16="http://schemas.microsoft.com/office/drawing/2014/chart" uri="{C3380CC4-5D6E-409C-BE32-E72D297353CC}">
                <c16:uniqueId val="{0000000B-D6DF-4D9E-83A9-27F097B4AA52}"/>
              </c:ext>
            </c:extLst>
          </c:dPt>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'[1]Analysis-class23'!$H$1:$J$1</c:f>
              <c:strCache>
                <c:ptCount val="3"/>
                <c:pt idx="0">
                  <c:v>Creation</c:v>
                </c:pt>
                <c:pt idx="1">
                  <c:v>Use</c:v>
                </c:pt>
                <c:pt idx="2">
                  <c:v>Background</c:v>
                </c:pt>
              </c:strCache>
            </c:strRef>
          </c:cat>
          <c:val>
            <c:numRef>
              <c:f>'Analysis-classPostV2'!$I$909:$K$909</c:f>
              <c:numCache>
                <c:formatCode>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dLblPos val="outEnd"/>
          <c:showLegendKey val="0"/>
          <c:showVal val="1"/>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A467-416E-8B82-7D79C09EF675}"/>
              </c:ext>
            </c:extLst>
          </c:dPt>
          <c:dPt>
            <c:idx val="2"/>
            <c:bubble3D val="0"/>
            <c:spPr>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2D8D-4007-A3AB-1CAC76A0FE65}"/>
              </c:ext>
            </c:extLst>
          </c:dPt>
          <c:dPt>
            <c:idx val="1"/>
            <c:bubble3D val="0"/>
            <c:spPr>
              <a:solidFill>
                <a:schemeClr val="accent1"/>
              </a:solidFill>
              <a:ln w="19050">
                <a:noFill/>
              </a:ln>
              <a:effectLst/>
            </c:spPr>
            <c:extLst>
              <c:ext xmlns:c16="http://schemas.microsoft.com/office/drawing/2014/chart" uri="{C3380CC4-5D6E-409C-BE32-E72D297353CC}">
                <c16:uniqueId val="{00000003-2D8D-4007-A3AB-1CAC76A0FE65}"/>
              </c:ext>
            </c:extLst>
          </c:dPt>
          <c:dPt>
            <c:idx val="2"/>
            <c:bubble3D val="0"/>
            <c:spPr>
              <a:solidFill>
                <a:schemeClr val="accent4"/>
              </a:solidFill>
              <a:ln w="19050">
                <a:noFill/>
              </a:ln>
              <a:effectLst/>
            </c:spPr>
            <c:extLst>
              <c:ext xmlns:c16="http://schemas.microsoft.com/office/drawing/2014/chart" uri="{C3380CC4-5D6E-409C-BE32-E72D297353CC}">
                <c16:uniqueId val="{00000005-2D8D-4007-A3AB-1CAC76A0FE65}"/>
              </c:ext>
            </c:extLst>
          </c:dPt>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2D8D-4007-A3AB-1CAC76A0FE6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B93D-44DE-B2B1-41251D6E5883}"/>
              </c:ext>
            </c:extLst>
          </c:dPt>
          <c:dPt>
            <c:idx val="1"/>
            <c:bubble3D val="0"/>
            <c:spPr>
              <a:solidFill>
                <a:schemeClr val="accent1"/>
              </a:solidFill>
              <a:ln w="19050">
                <a:noFill/>
              </a:ln>
              <a:effectLst/>
            </c:spPr>
            <c:extLst>
              <c:ext xmlns:c16="http://schemas.microsoft.com/office/drawing/2014/chart" uri="{C3380CC4-5D6E-409C-BE32-E72D297353CC}">
                <c16:uniqueId val="{00000003-B93D-44DE-B2B1-41251D6E5883}"/>
              </c:ext>
            </c:extLst>
          </c:dPt>
          <c:dPt>
            <c:idx val="2"/>
            <c:bubble3D val="0"/>
            <c:spPr>
              <a:solidFill>
                <a:schemeClr val="accent4"/>
              </a:solidFill>
              <a:ln w="19050">
                <a:noFill/>
              </a:ln>
              <a:effectLst/>
            </c:spPr>
            <c:extLst>
              <c:ext xmlns:c16="http://schemas.microsoft.com/office/drawing/2014/chart" uri="{C3380CC4-5D6E-409C-BE32-E72D297353CC}">
                <c16:uniqueId val="{00000005-B93D-44DE-B2B1-41251D6E5883}"/>
              </c:ext>
            </c:extLst>
          </c:dPt>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B93D-44DE-B2B1-41251D6E5883}"/>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CAF0-442F-BDBF-FE65627301FA}"/>
              </c:ext>
            </c:extLst>
          </c:dPt>
          <c:dPt>
            <c:idx val="2"/>
            <c:bubble3D val="0"/>
            <c:spPr>
              <a:effectLst/>
            </c:spPr>
            <c:extLst>
              <c:ext xmlns:c16="http://schemas.microsoft.com/office/drawing/2014/chart" uri="{C3380CC4-5D6E-409C-BE32-E72D297353CC}">
                <c16:uniqueId val="{00000003-CAF0-442F-BDBF-FE65627301FA}"/>
              </c:ext>
            </c:extLst>
          </c:dPt>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CAF0-442F-BDBF-FE65627301FA}"/>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CAF0-442F-BDBF-FE65627301FA}"/>
              </c:ext>
            </c:extLst>
          </c:dPt>
          <c:dPt>
            <c:idx val="1"/>
            <c:bubble3D val="0"/>
            <c:extLst>
              <c:ext xmlns:c16="http://schemas.microsoft.com/office/drawing/2014/chart" uri="{C3380CC4-5D6E-409C-BE32-E72D297353CC}">
                <c16:uniqueId val="{00000006-CAF0-442F-BDBF-FE65627301FA}"/>
              </c:ext>
            </c:extLst>
          </c:dPt>
          <c:dPt>
            <c:idx val="2"/>
            <c:bubble3D val="0"/>
            <c:extLst>
              <c:ext xmlns:c16="http://schemas.microsoft.com/office/drawing/2014/chart" uri="{C3380CC4-5D6E-409C-BE32-E72D297353CC}">
                <c16:uniqueId val="{00000007-CAF0-442F-BDBF-FE65627301FA}"/>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CAF0-442F-BDBF-FE65627301FA}"/>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v>Predictions</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995F-48AC-A2C4-A303AD24E40B}"/>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995F-48AC-A2C4-A303AD24E40B}"/>
              </c:ext>
            </c:extLst>
          </c:dPt>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995F-48AC-A2C4-A303AD24E40B}"/>
            </c:ext>
          </c:extLst>
        </c:ser>
        <c:ser>
          <c:idx val="0"/>
          <c:order val="1"/>
          <c:tx>
            <c:v>Manually labeled</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5-995F-48AC-A2C4-A303AD24E40B}"/>
              </c:ext>
            </c:extLst>
          </c:dPt>
          <c:dPt>
            <c:idx val="1"/>
            <c:invertIfNegative val="0"/>
            <c:bubble3D val="0"/>
            <c:extLst>
              <c:ext xmlns:c16="http://schemas.microsoft.com/office/drawing/2014/chart" uri="{C3380CC4-5D6E-409C-BE32-E72D297353CC}">
                <c16:uniqueId val="{00000006-995F-48AC-A2C4-A303AD24E40B}"/>
              </c:ext>
            </c:extLst>
          </c:dPt>
          <c:dPt>
            <c:idx val="2"/>
            <c:invertIfNegative val="0"/>
            <c:bubble3D val="0"/>
            <c:extLst>
              <c:ext xmlns:c16="http://schemas.microsoft.com/office/drawing/2014/chart" uri="{C3380CC4-5D6E-409C-BE32-E72D297353CC}">
                <c16:uniqueId val="{00000007-995F-48AC-A2C4-A303AD24E40B}"/>
              </c:ext>
            </c:extLst>
          </c:dPt>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'[1]Analysis-class23'!$H$1:$J$1</c:f>
              <c:strCache>
                <c:ptCount val="3"/>
                <c:pt idx="0">
                  <c:v>Creation</c:v>
                </c:pt>
                <c:pt idx="1">
                  <c:v>Use</c:v>
                </c:pt>
                <c:pt idx="2">
                  <c:v>Background</c:v>
                </c:pt>
              </c:strCache>
            </c:strRef>
          </c:cat>
          <c:val>
            <c:numRef>
              <c:f>'Analysis-classPostV2'!$I$909:$K$909</c:f>
              <c:numCache>
                <c:formatCode>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995F-48AC-A2C4-A303AD24E40B}"/>
            </c:ext>
          </c:extLst>
        </c:ser>
        <c:dLbls>
          <c:dLblPos val="outEnd"/>
          <c:showLegendKey val="0"/>
          <c:showVal val="1"/>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25F8-4D8B-9362-25AEDA9C83C6}"/>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DD8B-4EFB-B5F7-8D1F42DA543B}"/>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manualLayout>
          <c:layoutTarget val="inner"/>
          <c:xMode val="edge"/>
          <c:yMode val="edge"/>
          <c:x val="8.9932805351034886E-2"/>
          <c:y val="0.15107193517546905"/>
          <c:w val="0.8868421827485069"/>
          <c:h val="0.47124612179961634"/>
        </c:manualLayout>
      </c:layout>
      <c:barChart>
        <c:barDir val="col"/>
        <c:grouping val="clustered"/>
        <c:varyColors val="0"/>
        <c:ser>
          <c:idx val="1"/>
          <c:order val="0"/>
          <c:tx>
            <c:v>Labeled dataset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General</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Unlabeled dataset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plotArea>
    <c:legend>
      <c:legendPos val="r"/>
      <c:layout>
        <c:manualLayout>
          <c:xMode val="edge"/>
          <c:yMode val="edge"/>
          <c:x val="0.31198513137942258"/>
          <c:y val="0.89053972558769379"/>
          <c:w val="0.38028987634974104"/>
          <c:h val="0.10836983973894236"/>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manualLayout>
          <c:layoutTarget val="inner"/>
          <c:xMode val="edge"/>
          <c:yMode val="edge"/>
          <c:x val="9.8018098769019846E-2"/>
          <c:y val="0.15107196061702952"/>
          <c:w val="0.85721735549198641"/>
          <c:h val="0.510434135688701"/>
        </c:manualLayout>
      </c:layout>
      <c:barChart>
        <c:barDir val="col"/>
        <c:grouping val="clustered"/>
        <c:varyColors val="0"/>
        <c:ser>
          <c:idx val="1"/>
          <c:order val="0"/>
          <c:tx>
            <c:v>Labeled dataset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General</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Unlabeled datatset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plotArea>
    <c:legend>
      <c:legendPos val="r"/>
      <c:layout>
        <c:manualLayout>
          <c:xMode val="edge"/>
          <c:yMode val="edge"/>
          <c:x val="0.28303907865026312"/>
          <c:y val="0.92255955876800055"/>
          <c:w val="0.42827026740322821"/>
          <c:h val="7.4149570276042534E-2"/>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General</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plotArea>
    <c:legend>
      <c:legendPos val="r"/>
      <c:overlay val="0"/>
      <c:txPr>
        <a:bodyPr/>
        <a:lstStyle/>
        <a:p>
          <a:pPr>
            <a:defRPr sz="1200" baseline="0"/>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Category</a:t>
            </a:r>
            <a:r>
              <a:rPr lang="en-GB" baseline="0"/>
              <a:t> distributions comparison between labeled and predictions on part of labeled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 on 25% labeled</c:v>
          </c:tx>
          <c:spPr>
            <a:solidFill>
              <a:schemeClr val="accent2"/>
            </a:solidFill>
            <a:ln>
              <a:noFill/>
            </a:ln>
            <a:effectLst/>
          </c:spPr>
          <c:invertIfNegative val="0"/>
          <c:cat>
            <c:strRef>
              <c:f>'Analysis validation class'!$N$2:$P$2</c:f>
              <c:strCache>
                <c:ptCount val="3"/>
                <c:pt idx="0">
                  <c:v>Creation</c:v>
                </c:pt>
                <c:pt idx="1">
                  <c:v>Use</c:v>
                </c:pt>
                <c:pt idx="2">
                  <c:v>Background</c:v>
                </c:pt>
              </c:strCache>
            </c:strRef>
          </c:cat>
          <c:val>
            <c:numRef>
              <c:f>'Analysis validation class'!$N$259:$P$259</c:f>
              <c:numCache>
                <c:formatCode>0%</c:formatCode>
                <c:ptCount val="3"/>
                <c:pt idx="0">
                  <c:v>0.18300653594771246</c:v>
                </c:pt>
                <c:pt idx="1">
                  <c:v>0.74941176470588233</c:v>
                </c:pt>
                <c:pt idx="2">
                  <c:v>6.7581699346405233E-2</c:v>
                </c:pt>
              </c:numCache>
            </c:numRef>
          </c:val>
          <c:extLst>
            <c:ext xmlns:c16="http://schemas.microsoft.com/office/drawing/2014/chart" uri="{C3380CC4-5D6E-409C-BE32-E72D297353CC}">
              <c16:uniqueId val="{00000000-3F16-4597-AB12-0E7A1431E882}"/>
            </c:ext>
          </c:extLst>
        </c:ser>
        <c:ser>
          <c:idx val="1"/>
          <c:order val="1"/>
          <c:tx>
            <c:v>Labeled dataset</c:v>
          </c:tx>
          <c:spPr>
            <a:solidFill>
              <a:schemeClr val="accent1"/>
            </a:solidFill>
            <a:ln>
              <a:noFill/>
            </a:ln>
            <a:effectLst/>
          </c:spPr>
          <c:invertIfNegative val="0"/>
          <c:cat>
            <c:strRef>
              <c:f>'Analysis validation class'!$N$2:$P$2</c:f>
              <c:strCache>
                <c:ptCount val="3"/>
                <c:pt idx="0">
                  <c:v>Creation</c:v>
                </c:pt>
                <c:pt idx="1">
                  <c:v>Use</c:v>
                </c:pt>
                <c:pt idx="2">
                  <c:v>Background</c:v>
                </c:pt>
              </c:strCache>
            </c:strRef>
          </c:cat>
          <c:val>
            <c:numRef>
              <c:f>'Analysis validation class'!$T$259:$V$259</c:f>
              <c:numCache>
                <c:formatCode>0%</c:formatCode>
                <c:ptCount val="3"/>
                <c:pt idx="0">
                  <c:v>0.20849673202614377</c:v>
                </c:pt>
                <c:pt idx="1">
                  <c:v>0.6670588235294117</c:v>
                </c:pt>
                <c:pt idx="2">
                  <c:v>0.12444444444444443</c:v>
                </c:pt>
              </c:numCache>
            </c:numRef>
          </c:val>
          <c:extLst>
            <c:ext xmlns:c16="http://schemas.microsoft.com/office/drawing/2014/chart" uri="{C3380CC4-5D6E-409C-BE32-E72D297353CC}">
              <c16:uniqueId val="{00000003-3F16-4597-AB12-0E7A1431E882}"/>
            </c:ext>
          </c:extLst>
        </c:ser>
        <c:dLbls>
          <c:showLegendKey val="0"/>
          <c:showVal val="0"/>
          <c:showCatName val="0"/>
          <c:showSerName val="0"/>
          <c:showPercent val="0"/>
          <c:showBubbleSize val="0"/>
        </c:dLbls>
        <c:gapWidth val="219"/>
        <c:overlap val="-27"/>
        <c:axId val="435484904"/>
        <c:axId val="435485232"/>
      </c:barChart>
      <c:catAx>
        <c:axId val="435484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5232"/>
        <c:crosses val="autoZero"/>
        <c:auto val="1"/>
        <c:lblAlgn val="ctr"/>
        <c:lblOffset val="100"/>
        <c:noMultiLvlLbl val="0"/>
      </c:catAx>
      <c:valAx>
        <c:axId val="435485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4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Predictions on 25% labeled</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validation class'!$N$2:$P$2</c:f>
              <c:strCache>
                <c:ptCount val="3"/>
                <c:pt idx="0">
                  <c:v>Creation</c:v>
                </c:pt>
                <c:pt idx="1">
                  <c:v>Use</c:v>
                </c:pt>
                <c:pt idx="2">
                  <c:v>Background</c:v>
                </c:pt>
              </c:strCache>
            </c:strRef>
          </c:cat>
          <c:val>
            <c:numRef>
              <c:f>'Analysis validation class'!$N$259:$P$259</c:f>
              <c:numCache>
                <c:formatCode>0%</c:formatCode>
                <c:ptCount val="3"/>
                <c:pt idx="0">
                  <c:v>0.18300653594771246</c:v>
                </c:pt>
                <c:pt idx="1">
                  <c:v>0.74941176470588233</c:v>
                </c:pt>
                <c:pt idx="2">
                  <c:v>6.7581699346405233E-2</c:v>
                </c:pt>
              </c:numCache>
            </c:numRef>
          </c:val>
          <c:extLst>
            <c:ext xmlns:c16="http://schemas.microsoft.com/office/drawing/2014/chart" uri="{C3380CC4-5D6E-409C-BE32-E72D297353CC}">
              <c16:uniqueId val="{00000000-FAE1-4A92-9CC0-B91FD2474765}"/>
            </c:ext>
          </c:extLst>
        </c:ser>
        <c:ser>
          <c:idx val="1"/>
          <c:order val="1"/>
          <c:tx>
            <c:v>Labeled dataset</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validation class'!$N$2:$P$2</c:f>
              <c:strCache>
                <c:ptCount val="3"/>
                <c:pt idx="0">
                  <c:v>Creation</c:v>
                </c:pt>
                <c:pt idx="1">
                  <c:v>Use</c:v>
                </c:pt>
                <c:pt idx="2">
                  <c:v>Background</c:v>
                </c:pt>
              </c:strCache>
            </c:strRef>
          </c:cat>
          <c:val>
            <c:numRef>
              <c:f>'Analysis validation class'!$T$259:$V$259</c:f>
              <c:numCache>
                <c:formatCode>0%</c:formatCode>
                <c:ptCount val="3"/>
                <c:pt idx="0">
                  <c:v>0.20849673202614377</c:v>
                </c:pt>
                <c:pt idx="1">
                  <c:v>0.6670588235294117</c:v>
                </c:pt>
                <c:pt idx="2">
                  <c:v>0.12444444444444443</c:v>
                </c:pt>
              </c:numCache>
            </c:numRef>
          </c:val>
          <c:extLst>
            <c:ext xmlns:c16="http://schemas.microsoft.com/office/drawing/2014/chart" uri="{C3380CC4-5D6E-409C-BE32-E72D297353CC}">
              <c16:uniqueId val="{00000001-FAE1-4A92-9CC0-B91FD2474765}"/>
            </c:ext>
          </c:extLst>
        </c:ser>
        <c:dLbls>
          <c:dLblPos val="outEnd"/>
          <c:showLegendKey val="0"/>
          <c:showVal val="1"/>
          <c:showCatName val="0"/>
          <c:showSerName val="0"/>
          <c:showPercent val="0"/>
          <c:showBubbleSize val="0"/>
        </c:dLbls>
        <c:gapWidth val="219"/>
        <c:overlap val="-27"/>
        <c:axId val="435484904"/>
        <c:axId val="435485232"/>
      </c:barChart>
      <c:catAx>
        <c:axId val="435484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5232"/>
        <c:crosses val="autoZero"/>
        <c:auto val="1"/>
        <c:lblAlgn val="ctr"/>
        <c:lblOffset val="100"/>
        <c:noMultiLvlLbl val="0"/>
      </c:catAx>
      <c:valAx>
        <c:axId val="435485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4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v>Predictions on 25% labeled</c:v>
          </c:tx>
          <c:spPr>
            <a:ln w="28575" cap="rnd">
              <a:solidFill>
                <a:schemeClr val="accent2"/>
              </a:solidFill>
              <a:round/>
            </a:ln>
            <a:effectLst/>
          </c:spPr>
          <c:marker>
            <c:symbol val="none"/>
          </c:marker>
          <c:cat>
            <c:strRef>
              <c:f>'Analysis validation class'!$N$2:$P$2</c:f>
              <c:strCache>
                <c:ptCount val="3"/>
                <c:pt idx="0">
                  <c:v>Creation</c:v>
                </c:pt>
                <c:pt idx="1">
                  <c:v>Use</c:v>
                </c:pt>
                <c:pt idx="2">
                  <c:v>Background</c:v>
                </c:pt>
              </c:strCache>
            </c:strRef>
          </c:cat>
          <c:val>
            <c:numRef>
              <c:f>'Analysis validation class'!$N$259:$P$259</c:f>
              <c:numCache>
                <c:formatCode>0%</c:formatCode>
                <c:ptCount val="3"/>
                <c:pt idx="0">
                  <c:v>0.18300653594771246</c:v>
                </c:pt>
                <c:pt idx="1">
                  <c:v>0.74941176470588233</c:v>
                </c:pt>
                <c:pt idx="2">
                  <c:v>6.7581699346405233E-2</c:v>
                </c:pt>
              </c:numCache>
            </c:numRef>
          </c:val>
          <c:extLst>
            <c:ext xmlns:c16="http://schemas.microsoft.com/office/drawing/2014/chart" uri="{C3380CC4-5D6E-409C-BE32-E72D297353CC}">
              <c16:uniqueId val="{00000000-77CC-4EC6-ADCA-0B1D826830D6}"/>
            </c:ext>
          </c:extLst>
        </c:ser>
        <c:ser>
          <c:idx val="1"/>
          <c:order val="1"/>
          <c:tx>
            <c:v>Labeled dataset</c:v>
          </c:tx>
          <c:spPr>
            <a:ln w="28575" cap="rnd">
              <a:solidFill>
                <a:schemeClr val="accent1"/>
              </a:solidFill>
              <a:round/>
            </a:ln>
            <a:effectLst/>
          </c:spPr>
          <c:marker>
            <c:symbol val="none"/>
          </c:marker>
          <c:cat>
            <c:strRef>
              <c:f>'Analysis validation class'!$N$2:$P$2</c:f>
              <c:strCache>
                <c:ptCount val="3"/>
                <c:pt idx="0">
                  <c:v>Creation</c:v>
                </c:pt>
                <c:pt idx="1">
                  <c:v>Use</c:v>
                </c:pt>
                <c:pt idx="2">
                  <c:v>Background</c:v>
                </c:pt>
              </c:strCache>
            </c:strRef>
          </c:cat>
          <c:val>
            <c:numRef>
              <c:f>'Analysis validation class'!$T$259:$V$259</c:f>
              <c:numCache>
                <c:formatCode>0%</c:formatCode>
                <c:ptCount val="3"/>
                <c:pt idx="0">
                  <c:v>0.20849673202614377</c:v>
                </c:pt>
                <c:pt idx="1">
                  <c:v>0.6670588235294117</c:v>
                </c:pt>
                <c:pt idx="2">
                  <c:v>0.12444444444444443</c:v>
                </c:pt>
              </c:numCache>
            </c:numRef>
          </c:val>
          <c:extLst>
            <c:ext xmlns:c16="http://schemas.microsoft.com/office/drawing/2014/chart" uri="{C3380CC4-5D6E-409C-BE32-E72D297353CC}">
              <c16:uniqueId val="{00000001-77CC-4EC6-ADCA-0B1D826830D6}"/>
            </c:ext>
          </c:extLst>
        </c:ser>
        <c:dLbls>
          <c:showLegendKey val="0"/>
          <c:showVal val="0"/>
          <c:showCatName val="0"/>
          <c:showSerName val="0"/>
          <c:showPercent val="0"/>
          <c:showBubbleSize val="0"/>
        </c:dLbls>
        <c:axId val="435484904"/>
        <c:axId val="435485232"/>
      </c:radarChart>
      <c:catAx>
        <c:axId val="435484904"/>
        <c:scaling>
          <c:orientation val="minMax"/>
        </c:scaling>
        <c:delete val="0"/>
        <c:axPos val="b"/>
        <c:numFmt formatCode="General"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5232"/>
        <c:crosses val="autoZero"/>
        <c:auto val="1"/>
        <c:lblAlgn val="ctr"/>
        <c:lblOffset val="100"/>
        <c:noMultiLvlLbl val="0"/>
      </c:catAx>
      <c:valAx>
        <c:axId val="43548523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35484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section'!$O$3</c:f>
              <c:strCache>
                <c:ptCount val="1"/>
                <c:pt idx="0">
                  <c:v>Background</c:v>
                </c:pt>
              </c:strCache>
            </c:strRef>
          </c:tx>
          <c:spPr>
            <a:solidFill>
              <a:schemeClr val="accent4"/>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section'!$P$3:$Z$3</c:f>
              <c:numCache>
                <c:formatCode>0%</c:formatCode>
                <c:ptCount val="11"/>
                <c:pt idx="0">
                  <c:v>0.1111111111111111</c:v>
                </c:pt>
                <c:pt idx="1">
                  <c:v>0.33333333333333331</c:v>
                </c:pt>
                <c:pt idx="2">
                  <c:v>0.39393939393939392</c:v>
                </c:pt>
                <c:pt idx="3">
                  <c:v>0.75</c:v>
                </c:pt>
                <c:pt idx="4">
                  <c:v>0.33333333333333331</c:v>
                </c:pt>
                <c:pt idx="5">
                  <c:v>0.04</c:v>
                </c:pt>
                <c:pt idx="6">
                  <c:v>0.39130434782608697</c:v>
                </c:pt>
                <c:pt idx="7">
                  <c:v>3.007518796992481E-2</c:v>
                </c:pt>
                <c:pt idx="8">
                  <c:v>6.4516129032258063E-2</c:v>
                </c:pt>
                <c:pt idx="9">
                  <c:v>0</c:v>
                </c:pt>
                <c:pt idx="10">
                  <c:v>0</c:v>
                </c:pt>
              </c:numCache>
            </c:numRef>
          </c:val>
          <c:extLst>
            <c:ext xmlns:c16="http://schemas.microsoft.com/office/drawing/2014/chart" uri="{C3380CC4-5D6E-409C-BE32-E72D297353CC}">
              <c16:uniqueId val="{00000000-586D-43D3-A0B2-4C65028A937F}"/>
            </c:ext>
          </c:extLst>
        </c:ser>
        <c:ser>
          <c:idx val="1"/>
          <c:order val="1"/>
          <c:tx>
            <c:strRef>
              <c:f>'Analysis val class section'!$O$4</c:f>
              <c:strCache>
                <c:ptCount val="1"/>
                <c:pt idx="0">
                  <c:v>Creation</c:v>
                </c:pt>
              </c:strCache>
            </c:strRef>
          </c:tx>
          <c:spPr>
            <a:solidFill>
              <a:schemeClr val="accent3"/>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section'!$P$4:$Z$4</c:f>
              <c:numCache>
                <c:formatCode>0%</c:formatCode>
                <c:ptCount val="11"/>
                <c:pt idx="0">
                  <c:v>0.1111111111111111</c:v>
                </c:pt>
                <c:pt idx="1">
                  <c:v>0.33333333333333331</c:v>
                </c:pt>
                <c:pt idx="2">
                  <c:v>0.36363636363636365</c:v>
                </c:pt>
                <c:pt idx="3">
                  <c:v>0</c:v>
                </c:pt>
                <c:pt idx="4">
                  <c:v>0.1111111111111111</c:v>
                </c:pt>
                <c:pt idx="5">
                  <c:v>0</c:v>
                </c:pt>
                <c:pt idx="6">
                  <c:v>0</c:v>
                </c:pt>
                <c:pt idx="7">
                  <c:v>0.2781954887218045</c:v>
                </c:pt>
                <c:pt idx="8">
                  <c:v>0.12096774193548387</c:v>
                </c:pt>
                <c:pt idx="9">
                  <c:v>0</c:v>
                </c:pt>
                <c:pt idx="10">
                  <c:v>0</c:v>
                </c:pt>
              </c:numCache>
            </c:numRef>
          </c:val>
          <c:extLst>
            <c:ext xmlns:c16="http://schemas.microsoft.com/office/drawing/2014/chart" uri="{C3380CC4-5D6E-409C-BE32-E72D297353CC}">
              <c16:uniqueId val="{00000001-586D-43D3-A0B2-4C65028A937F}"/>
            </c:ext>
          </c:extLst>
        </c:ser>
        <c:ser>
          <c:idx val="2"/>
          <c:order val="2"/>
          <c:tx>
            <c:strRef>
              <c:f>'Analysis val class section'!$O$5</c:f>
              <c:strCache>
                <c:ptCount val="1"/>
                <c:pt idx="0">
                  <c:v>Use</c:v>
                </c:pt>
              </c:strCache>
            </c:strRef>
          </c:tx>
          <c:spPr>
            <a:solidFill>
              <a:schemeClr val="accent1"/>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section'!$P$5:$Z$5</c:f>
              <c:numCache>
                <c:formatCode>0%</c:formatCode>
                <c:ptCount val="11"/>
                <c:pt idx="0">
                  <c:v>0.77777777777777779</c:v>
                </c:pt>
                <c:pt idx="1">
                  <c:v>0.33333333333333331</c:v>
                </c:pt>
                <c:pt idx="2">
                  <c:v>0.24242424242424243</c:v>
                </c:pt>
                <c:pt idx="3">
                  <c:v>0.25</c:v>
                </c:pt>
                <c:pt idx="4">
                  <c:v>0.55555555555555558</c:v>
                </c:pt>
                <c:pt idx="5">
                  <c:v>0.96</c:v>
                </c:pt>
                <c:pt idx="6">
                  <c:v>0.60869565217391308</c:v>
                </c:pt>
                <c:pt idx="7">
                  <c:v>0.69172932330827064</c:v>
                </c:pt>
                <c:pt idx="8">
                  <c:v>0.81451612903225812</c:v>
                </c:pt>
                <c:pt idx="9">
                  <c:v>1</c:v>
                </c:pt>
                <c:pt idx="10">
                  <c:v>1</c:v>
                </c:pt>
              </c:numCache>
            </c:numRef>
          </c:val>
          <c:extLst>
            <c:ext xmlns:c16="http://schemas.microsoft.com/office/drawing/2014/chart" uri="{C3380CC4-5D6E-409C-BE32-E72D297353CC}">
              <c16:uniqueId val="{00000002-586D-43D3-A0B2-4C65028A937F}"/>
            </c:ext>
          </c:extLst>
        </c:ser>
        <c:dLbls>
          <c:showLegendKey val="0"/>
          <c:showVal val="0"/>
          <c:showCatName val="0"/>
          <c:showSerName val="0"/>
          <c:showPercent val="0"/>
          <c:showBubbleSize val="0"/>
        </c:dLbls>
        <c:gapWidth val="150"/>
        <c:overlap val="100"/>
        <c:axId val="452157296"/>
        <c:axId val="452158280"/>
      </c:barChart>
      <c:catAx>
        <c:axId val="45215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58280"/>
        <c:crosses val="autoZero"/>
        <c:auto val="1"/>
        <c:lblAlgn val="ctr"/>
        <c:lblOffset val="100"/>
        <c:noMultiLvlLbl val="0"/>
      </c:catAx>
      <c:valAx>
        <c:axId val="45215828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5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Predictions on 25% of 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section'!$O$10</c:f>
              <c:strCache>
                <c:ptCount val="1"/>
                <c:pt idx="0">
                  <c:v>Background</c:v>
                </c:pt>
              </c:strCache>
            </c:strRef>
          </c:tx>
          <c:spPr>
            <a:solidFill>
              <a:schemeClr val="accent4"/>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section'!$P$10:$Z$10</c:f>
              <c:numCache>
                <c:formatCode>0%</c:formatCode>
                <c:ptCount val="11"/>
                <c:pt idx="0">
                  <c:v>0.1111111111111111</c:v>
                </c:pt>
                <c:pt idx="1">
                  <c:v>0</c:v>
                </c:pt>
                <c:pt idx="2">
                  <c:v>0.24242424242424243</c:v>
                </c:pt>
                <c:pt idx="3">
                  <c:v>0.75</c:v>
                </c:pt>
                <c:pt idx="4">
                  <c:v>0.1111111111111111</c:v>
                </c:pt>
                <c:pt idx="5">
                  <c:v>0</c:v>
                </c:pt>
                <c:pt idx="6">
                  <c:v>0.30434782608695654</c:v>
                </c:pt>
                <c:pt idx="7">
                  <c:v>2.2556390977443608E-2</c:v>
                </c:pt>
                <c:pt idx="8">
                  <c:v>2.4193548387096774E-2</c:v>
                </c:pt>
                <c:pt idx="9">
                  <c:v>0</c:v>
                </c:pt>
                <c:pt idx="10">
                  <c:v>0</c:v>
                </c:pt>
              </c:numCache>
            </c:numRef>
          </c:val>
          <c:extLst>
            <c:ext xmlns:c16="http://schemas.microsoft.com/office/drawing/2014/chart" uri="{C3380CC4-5D6E-409C-BE32-E72D297353CC}">
              <c16:uniqueId val="{00000000-C35C-4115-9183-AE9A41CF8937}"/>
            </c:ext>
          </c:extLst>
        </c:ser>
        <c:ser>
          <c:idx val="1"/>
          <c:order val="1"/>
          <c:tx>
            <c:strRef>
              <c:f>'Analysis val class section'!$O$11</c:f>
              <c:strCache>
                <c:ptCount val="1"/>
                <c:pt idx="0">
                  <c:v>Creation</c:v>
                </c:pt>
              </c:strCache>
            </c:strRef>
          </c:tx>
          <c:spPr>
            <a:solidFill>
              <a:schemeClr val="accent3"/>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section'!$P$11:$Z$11</c:f>
              <c:numCache>
                <c:formatCode>0%</c:formatCode>
                <c:ptCount val="11"/>
                <c:pt idx="0">
                  <c:v>0</c:v>
                </c:pt>
                <c:pt idx="1">
                  <c:v>0.66666666666666663</c:v>
                </c:pt>
                <c:pt idx="2">
                  <c:v>0.39393939393939392</c:v>
                </c:pt>
                <c:pt idx="3">
                  <c:v>0</c:v>
                </c:pt>
                <c:pt idx="4">
                  <c:v>0.1111111111111111</c:v>
                </c:pt>
                <c:pt idx="5">
                  <c:v>0</c:v>
                </c:pt>
                <c:pt idx="6">
                  <c:v>0</c:v>
                </c:pt>
                <c:pt idx="7">
                  <c:v>0.23308270676691728</c:v>
                </c:pt>
                <c:pt idx="8">
                  <c:v>8.0645161290322578E-2</c:v>
                </c:pt>
                <c:pt idx="9">
                  <c:v>0</c:v>
                </c:pt>
                <c:pt idx="10">
                  <c:v>0</c:v>
                </c:pt>
              </c:numCache>
            </c:numRef>
          </c:val>
          <c:extLst>
            <c:ext xmlns:c16="http://schemas.microsoft.com/office/drawing/2014/chart" uri="{C3380CC4-5D6E-409C-BE32-E72D297353CC}">
              <c16:uniqueId val="{00000001-C35C-4115-9183-AE9A41CF8937}"/>
            </c:ext>
          </c:extLst>
        </c:ser>
        <c:ser>
          <c:idx val="2"/>
          <c:order val="2"/>
          <c:tx>
            <c:strRef>
              <c:f>'Analysis val class section'!$O$12</c:f>
              <c:strCache>
                <c:ptCount val="1"/>
                <c:pt idx="0">
                  <c:v>Use</c:v>
                </c:pt>
              </c:strCache>
            </c:strRef>
          </c:tx>
          <c:spPr>
            <a:solidFill>
              <a:schemeClr val="accent1"/>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section'!$P$12:$Z$12</c:f>
              <c:numCache>
                <c:formatCode>0%</c:formatCode>
                <c:ptCount val="11"/>
                <c:pt idx="0">
                  <c:v>0.88888888888888884</c:v>
                </c:pt>
                <c:pt idx="1">
                  <c:v>0.33333333333333331</c:v>
                </c:pt>
                <c:pt idx="2">
                  <c:v>0.36363636363636365</c:v>
                </c:pt>
                <c:pt idx="3">
                  <c:v>0.25</c:v>
                </c:pt>
                <c:pt idx="4">
                  <c:v>0.77777777777777779</c:v>
                </c:pt>
                <c:pt idx="5">
                  <c:v>1</c:v>
                </c:pt>
                <c:pt idx="6">
                  <c:v>0.69565217391304346</c:v>
                </c:pt>
                <c:pt idx="7">
                  <c:v>0.74436090225563911</c:v>
                </c:pt>
                <c:pt idx="8">
                  <c:v>0.89516129032258063</c:v>
                </c:pt>
                <c:pt idx="9">
                  <c:v>1</c:v>
                </c:pt>
                <c:pt idx="10">
                  <c:v>1</c:v>
                </c:pt>
              </c:numCache>
            </c:numRef>
          </c:val>
          <c:extLst>
            <c:ext xmlns:c16="http://schemas.microsoft.com/office/drawing/2014/chart" uri="{C3380CC4-5D6E-409C-BE32-E72D297353CC}">
              <c16:uniqueId val="{00000002-C35C-4115-9183-AE9A41CF8937}"/>
            </c:ext>
          </c:extLst>
        </c:ser>
        <c:dLbls>
          <c:showLegendKey val="0"/>
          <c:showVal val="0"/>
          <c:showCatName val="0"/>
          <c:showSerName val="0"/>
          <c:showPercent val="0"/>
          <c:showBubbleSize val="0"/>
        </c:dLbls>
        <c:gapWidth val="150"/>
        <c:overlap val="100"/>
        <c:axId val="446300472"/>
        <c:axId val="446301128"/>
      </c:barChart>
      <c:catAx>
        <c:axId val="446300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1128"/>
        <c:crosses val="autoZero"/>
        <c:auto val="1"/>
        <c:lblAlgn val="ctr"/>
        <c:lblOffset val="100"/>
        <c:noMultiLvlLbl val="0"/>
      </c:catAx>
      <c:valAx>
        <c:axId val="44630112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0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section'!$AC$3</c:f>
              <c:strCache>
                <c:ptCount val="1"/>
                <c:pt idx="0">
                  <c:v>Background</c:v>
                </c:pt>
              </c:strCache>
            </c:strRef>
          </c:tx>
          <c:spPr>
            <a:solidFill>
              <a:schemeClr val="accent4"/>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section'!$AD$3:$AY$3</c:f>
              <c:numCache>
                <c:formatCode>0%</c:formatCode>
                <c:ptCount val="22"/>
                <c:pt idx="0">
                  <c:v>0.1111111111111111</c:v>
                </c:pt>
                <c:pt idx="1">
                  <c:v>0.1111111111111111</c:v>
                </c:pt>
                <c:pt idx="2">
                  <c:v>0.33333333333333331</c:v>
                </c:pt>
                <c:pt idx="3">
                  <c:v>0</c:v>
                </c:pt>
                <c:pt idx="4">
                  <c:v>0.39393939393939392</c:v>
                </c:pt>
                <c:pt idx="5">
                  <c:v>0.24242424242424243</c:v>
                </c:pt>
                <c:pt idx="6">
                  <c:v>0.75</c:v>
                </c:pt>
                <c:pt idx="7">
                  <c:v>0.75</c:v>
                </c:pt>
                <c:pt idx="8">
                  <c:v>0.33333333333333331</c:v>
                </c:pt>
                <c:pt idx="9">
                  <c:v>0.1111111111111111</c:v>
                </c:pt>
                <c:pt idx="10">
                  <c:v>0.04</c:v>
                </c:pt>
                <c:pt idx="11">
                  <c:v>0</c:v>
                </c:pt>
                <c:pt idx="12">
                  <c:v>0.39130434782608697</c:v>
                </c:pt>
                <c:pt idx="13">
                  <c:v>0.30434782608695654</c:v>
                </c:pt>
                <c:pt idx="14">
                  <c:v>3.007518796992481E-2</c:v>
                </c:pt>
                <c:pt idx="15">
                  <c:v>2.2556390977443608E-2</c:v>
                </c:pt>
                <c:pt idx="16">
                  <c:v>6.4516129032258063E-2</c:v>
                </c:pt>
                <c:pt idx="17">
                  <c:v>2.4193548387096774E-2</c:v>
                </c:pt>
                <c:pt idx="18">
                  <c:v>0</c:v>
                </c:pt>
                <c:pt idx="19">
                  <c:v>0</c:v>
                </c:pt>
                <c:pt idx="20">
                  <c:v>0</c:v>
                </c:pt>
                <c:pt idx="21">
                  <c:v>0</c:v>
                </c:pt>
              </c:numCache>
            </c:numRef>
          </c:val>
          <c:extLst>
            <c:ext xmlns:c16="http://schemas.microsoft.com/office/drawing/2014/chart" uri="{C3380CC4-5D6E-409C-BE32-E72D297353CC}">
              <c16:uniqueId val="{00000000-2FF5-4042-9EBD-C9C69BEFA295}"/>
            </c:ext>
          </c:extLst>
        </c:ser>
        <c:ser>
          <c:idx val="1"/>
          <c:order val="1"/>
          <c:tx>
            <c:strRef>
              <c:f>'Analysis val class section'!$AC$4</c:f>
              <c:strCache>
                <c:ptCount val="1"/>
                <c:pt idx="0">
                  <c:v>Creation</c:v>
                </c:pt>
              </c:strCache>
            </c:strRef>
          </c:tx>
          <c:spPr>
            <a:solidFill>
              <a:schemeClr val="accent3"/>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section'!$AD$4:$AY$4</c:f>
              <c:numCache>
                <c:formatCode>0%</c:formatCode>
                <c:ptCount val="22"/>
                <c:pt idx="0">
                  <c:v>0.1111111111111111</c:v>
                </c:pt>
                <c:pt idx="1">
                  <c:v>0</c:v>
                </c:pt>
                <c:pt idx="2">
                  <c:v>0.33333333333333331</c:v>
                </c:pt>
                <c:pt idx="3">
                  <c:v>0.66666666666666663</c:v>
                </c:pt>
                <c:pt idx="4">
                  <c:v>0.36363636363636365</c:v>
                </c:pt>
                <c:pt idx="5">
                  <c:v>0.39393939393939392</c:v>
                </c:pt>
                <c:pt idx="6">
                  <c:v>0</c:v>
                </c:pt>
                <c:pt idx="7">
                  <c:v>0</c:v>
                </c:pt>
                <c:pt idx="8">
                  <c:v>0.1111111111111111</c:v>
                </c:pt>
                <c:pt idx="9">
                  <c:v>0.1111111111111111</c:v>
                </c:pt>
                <c:pt idx="10">
                  <c:v>0</c:v>
                </c:pt>
                <c:pt idx="11">
                  <c:v>0</c:v>
                </c:pt>
                <c:pt idx="12">
                  <c:v>0</c:v>
                </c:pt>
                <c:pt idx="13">
                  <c:v>0</c:v>
                </c:pt>
                <c:pt idx="14">
                  <c:v>0.2781954887218045</c:v>
                </c:pt>
                <c:pt idx="15">
                  <c:v>0.23308270676691728</c:v>
                </c:pt>
                <c:pt idx="16">
                  <c:v>0.12096774193548387</c:v>
                </c:pt>
                <c:pt idx="17">
                  <c:v>8.0645161290322578E-2</c:v>
                </c:pt>
                <c:pt idx="18">
                  <c:v>0</c:v>
                </c:pt>
                <c:pt idx="19">
                  <c:v>0</c:v>
                </c:pt>
                <c:pt idx="20">
                  <c:v>0</c:v>
                </c:pt>
                <c:pt idx="21">
                  <c:v>0</c:v>
                </c:pt>
              </c:numCache>
            </c:numRef>
          </c:val>
          <c:extLst>
            <c:ext xmlns:c16="http://schemas.microsoft.com/office/drawing/2014/chart" uri="{C3380CC4-5D6E-409C-BE32-E72D297353CC}">
              <c16:uniqueId val="{00000001-2FF5-4042-9EBD-C9C69BEFA295}"/>
            </c:ext>
          </c:extLst>
        </c:ser>
        <c:ser>
          <c:idx val="2"/>
          <c:order val="2"/>
          <c:tx>
            <c:strRef>
              <c:f>'Analysis val class section'!$AC$5</c:f>
              <c:strCache>
                <c:ptCount val="1"/>
                <c:pt idx="0">
                  <c:v>Use</c:v>
                </c:pt>
              </c:strCache>
            </c:strRef>
          </c:tx>
          <c:spPr>
            <a:solidFill>
              <a:schemeClr val="accent1"/>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section'!$AD$5:$AY$5</c:f>
              <c:numCache>
                <c:formatCode>0%</c:formatCode>
                <c:ptCount val="22"/>
                <c:pt idx="0">
                  <c:v>0.77777777777777779</c:v>
                </c:pt>
                <c:pt idx="1">
                  <c:v>0.88888888888888884</c:v>
                </c:pt>
                <c:pt idx="2">
                  <c:v>0.33333333333333331</c:v>
                </c:pt>
                <c:pt idx="3">
                  <c:v>0.33333333333333331</c:v>
                </c:pt>
                <c:pt idx="4">
                  <c:v>0.24242424242424243</c:v>
                </c:pt>
                <c:pt idx="5">
                  <c:v>0.36363636363636365</c:v>
                </c:pt>
                <c:pt idx="6">
                  <c:v>0.25</c:v>
                </c:pt>
                <c:pt idx="7">
                  <c:v>0.25</c:v>
                </c:pt>
                <c:pt idx="8">
                  <c:v>0.55555555555555558</c:v>
                </c:pt>
                <c:pt idx="9">
                  <c:v>0.77777777777777779</c:v>
                </c:pt>
                <c:pt idx="10">
                  <c:v>0.96</c:v>
                </c:pt>
                <c:pt idx="11">
                  <c:v>1</c:v>
                </c:pt>
                <c:pt idx="12">
                  <c:v>0.60869565217391308</c:v>
                </c:pt>
                <c:pt idx="13">
                  <c:v>0.69565217391304346</c:v>
                </c:pt>
                <c:pt idx="14">
                  <c:v>0.69172932330827064</c:v>
                </c:pt>
                <c:pt idx="15">
                  <c:v>0.74436090225563911</c:v>
                </c:pt>
                <c:pt idx="16">
                  <c:v>0.81451612903225812</c:v>
                </c:pt>
                <c:pt idx="17">
                  <c:v>0.89516129032258063</c:v>
                </c:pt>
                <c:pt idx="18">
                  <c:v>1</c:v>
                </c:pt>
                <c:pt idx="19">
                  <c:v>1</c:v>
                </c:pt>
                <c:pt idx="20">
                  <c:v>1</c:v>
                </c:pt>
                <c:pt idx="21">
                  <c:v>1</c:v>
                </c:pt>
              </c:numCache>
            </c:numRef>
          </c:val>
          <c:extLst>
            <c:ext xmlns:c16="http://schemas.microsoft.com/office/drawing/2014/chart" uri="{C3380CC4-5D6E-409C-BE32-E72D297353CC}">
              <c16:uniqueId val="{00000002-2FF5-4042-9EBD-C9C69BEFA295}"/>
            </c:ext>
          </c:extLst>
        </c:ser>
        <c:dLbls>
          <c:showLegendKey val="0"/>
          <c:showVal val="0"/>
          <c:showCatName val="0"/>
          <c:showSerName val="0"/>
          <c:showPercent val="0"/>
          <c:showBubbleSize val="0"/>
        </c:dLbls>
        <c:gapWidth val="150"/>
        <c:overlap val="100"/>
        <c:axId val="452140568"/>
        <c:axId val="452141880"/>
      </c:barChart>
      <c:catAx>
        <c:axId val="452140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1880"/>
        <c:crosses val="autoZero"/>
        <c:auto val="1"/>
        <c:lblAlgn val="ctr"/>
        <c:lblOffset val="100"/>
        <c:noMultiLvlLbl val="0"/>
      </c:catAx>
      <c:valAx>
        <c:axId val="45214188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0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section'!$P$3:$Z$3</c15:sqref>
                  </c15:fullRef>
                </c:ext>
              </c:extLst>
              <c:f>'Analysis val class section'!$P$3:$Y$3</c:f>
              <c:numCache>
                <c:formatCode>0%</c:formatCode>
                <c:ptCount val="10"/>
                <c:pt idx="0">
                  <c:v>0.1111111111111111</c:v>
                </c:pt>
                <c:pt idx="1">
                  <c:v>0.33333333333333331</c:v>
                </c:pt>
                <c:pt idx="2">
                  <c:v>0.39393939393939392</c:v>
                </c:pt>
                <c:pt idx="3">
                  <c:v>0.75</c:v>
                </c:pt>
                <c:pt idx="4">
                  <c:v>0.33333333333333331</c:v>
                </c:pt>
                <c:pt idx="5">
                  <c:v>0.04</c:v>
                </c:pt>
                <c:pt idx="6">
                  <c:v>0.39130434782608697</c:v>
                </c:pt>
                <c:pt idx="7">
                  <c:v>3.007518796992481E-2</c:v>
                </c:pt>
                <c:pt idx="8">
                  <c:v>6.4516129032258063E-2</c:v>
                </c:pt>
                <c:pt idx="9">
                  <c:v>0</c:v>
                </c:pt>
              </c:numCache>
            </c:numRef>
          </c:val>
          <c:extLst>
            <c:ext xmlns:c16="http://schemas.microsoft.com/office/drawing/2014/chart" uri="{C3380CC4-5D6E-409C-BE32-E72D297353CC}">
              <c16:uniqueId val="{00000000-ED7D-466B-8E0A-71D662DA2A67}"/>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section'!$P$10:$Z$10</c15:sqref>
                  </c15:fullRef>
                </c:ext>
              </c:extLst>
              <c:f>'Analysis val class section'!$P$10:$Y$10</c:f>
              <c:numCache>
                <c:formatCode>0%</c:formatCode>
                <c:ptCount val="10"/>
                <c:pt idx="0">
                  <c:v>0.1111111111111111</c:v>
                </c:pt>
                <c:pt idx="1">
                  <c:v>0</c:v>
                </c:pt>
                <c:pt idx="2">
                  <c:v>0.24242424242424243</c:v>
                </c:pt>
                <c:pt idx="3">
                  <c:v>0.75</c:v>
                </c:pt>
                <c:pt idx="4">
                  <c:v>0.1111111111111111</c:v>
                </c:pt>
                <c:pt idx="5">
                  <c:v>0</c:v>
                </c:pt>
                <c:pt idx="6">
                  <c:v>0.30434782608695654</c:v>
                </c:pt>
                <c:pt idx="7">
                  <c:v>2.2556390977443608E-2</c:v>
                </c:pt>
                <c:pt idx="8">
                  <c:v>2.4193548387096774E-2</c:v>
                </c:pt>
                <c:pt idx="9">
                  <c:v>0</c:v>
                </c:pt>
              </c:numCache>
            </c:numRef>
          </c:val>
          <c:extLst>
            <c:ext xmlns:c16="http://schemas.microsoft.com/office/drawing/2014/chart" uri="{C3380CC4-5D6E-409C-BE32-E72D297353CC}">
              <c16:uniqueId val="{00000001-ED7D-466B-8E0A-71D662DA2A67}"/>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section'!$P$4:$Z$4</c15:sqref>
                  </c15:fullRef>
                </c:ext>
              </c:extLst>
              <c:f>'Analysis val class section'!$P$4:$Y$4</c:f>
              <c:numCache>
                <c:formatCode>0%</c:formatCode>
                <c:ptCount val="10"/>
                <c:pt idx="0">
                  <c:v>0.1111111111111111</c:v>
                </c:pt>
                <c:pt idx="1">
                  <c:v>0.33333333333333331</c:v>
                </c:pt>
                <c:pt idx="2">
                  <c:v>0.36363636363636365</c:v>
                </c:pt>
                <c:pt idx="3">
                  <c:v>0</c:v>
                </c:pt>
                <c:pt idx="4">
                  <c:v>0.1111111111111111</c:v>
                </c:pt>
                <c:pt idx="5">
                  <c:v>0</c:v>
                </c:pt>
                <c:pt idx="6">
                  <c:v>0</c:v>
                </c:pt>
                <c:pt idx="7">
                  <c:v>0.2781954887218045</c:v>
                </c:pt>
                <c:pt idx="8">
                  <c:v>0.12096774193548387</c:v>
                </c:pt>
                <c:pt idx="9">
                  <c:v>0</c:v>
                </c:pt>
              </c:numCache>
            </c:numRef>
          </c:val>
          <c:extLst>
            <c:ext xmlns:c16="http://schemas.microsoft.com/office/drawing/2014/chart" uri="{C3380CC4-5D6E-409C-BE32-E72D297353CC}">
              <c16:uniqueId val="{00000000-DB95-461C-8737-18B5B21BD517}"/>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section'!$P$11:$Z$11</c15:sqref>
                  </c15:fullRef>
                </c:ext>
              </c:extLst>
              <c:f>'Analysis val class section'!$P$11:$Y$11</c:f>
              <c:numCache>
                <c:formatCode>0%</c:formatCode>
                <c:ptCount val="10"/>
                <c:pt idx="0">
                  <c:v>0</c:v>
                </c:pt>
                <c:pt idx="1">
                  <c:v>0.66666666666666663</c:v>
                </c:pt>
                <c:pt idx="2">
                  <c:v>0.39393939393939392</c:v>
                </c:pt>
                <c:pt idx="3">
                  <c:v>0</c:v>
                </c:pt>
                <c:pt idx="4">
                  <c:v>0.1111111111111111</c:v>
                </c:pt>
                <c:pt idx="5">
                  <c:v>0</c:v>
                </c:pt>
                <c:pt idx="6">
                  <c:v>0</c:v>
                </c:pt>
                <c:pt idx="7">
                  <c:v>0.23308270676691728</c:v>
                </c:pt>
                <c:pt idx="8">
                  <c:v>8.0645161290322578E-2</c:v>
                </c:pt>
                <c:pt idx="9">
                  <c:v>0</c:v>
                </c:pt>
              </c:numCache>
            </c:numRef>
          </c:val>
          <c:extLst>
            <c:ext xmlns:c16="http://schemas.microsoft.com/office/drawing/2014/chart" uri="{C3380CC4-5D6E-409C-BE32-E72D297353CC}">
              <c16:uniqueId val="{00000001-DB95-461C-8737-18B5B21BD517}"/>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section'!$P$5:$Z$5</c15:sqref>
                  </c15:fullRef>
                </c:ext>
              </c:extLst>
              <c:f>'Analysis val class section'!$P$5:$Y$5</c:f>
              <c:numCache>
                <c:formatCode>0%</c:formatCode>
                <c:ptCount val="10"/>
                <c:pt idx="0">
                  <c:v>0.77777777777777779</c:v>
                </c:pt>
                <c:pt idx="1">
                  <c:v>0.33333333333333331</c:v>
                </c:pt>
                <c:pt idx="2">
                  <c:v>0.24242424242424243</c:v>
                </c:pt>
                <c:pt idx="3">
                  <c:v>0.25</c:v>
                </c:pt>
                <c:pt idx="4">
                  <c:v>0.55555555555555558</c:v>
                </c:pt>
                <c:pt idx="5">
                  <c:v>0.96</c:v>
                </c:pt>
                <c:pt idx="6">
                  <c:v>0.60869565217391308</c:v>
                </c:pt>
                <c:pt idx="7">
                  <c:v>0.69172932330827064</c:v>
                </c:pt>
                <c:pt idx="8">
                  <c:v>0.81451612903225812</c:v>
                </c:pt>
                <c:pt idx="9">
                  <c:v>1</c:v>
                </c:pt>
              </c:numCache>
            </c:numRef>
          </c:val>
          <c:extLst>
            <c:ext xmlns:c16="http://schemas.microsoft.com/office/drawing/2014/chart" uri="{C3380CC4-5D6E-409C-BE32-E72D297353CC}">
              <c16:uniqueId val="{00000000-B848-4E4A-8048-23A3FBFE07C2}"/>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section'!$P$12:$Z$12</c15:sqref>
                  </c15:fullRef>
                </c:ext>
              </c:extLst>
              <c:f>'Analysis val class section'!$P$12:$Y$12</c:f>
              <c:numCache>
                <c:formatCode>0%</c:formatCode>
                <c:ptCount val="10"/>
                <c:pt idx="0">
                  <c:v>0.88888888888888884</c:v>
                </c:pt>
                <c:pt idx="1">
                  <c:v>0.33333333333333331</c:v>
                </c:pt>
                <c:pt idx="2">
                  <c:v>0.36363636363636365</c:v>
                </c:pt>
                <c:pt idx="3">
                  <c:v>0.25</c:v>
                </c:pt>
                <c:pt idx="4">
                  <c:v>0.77777777777777779</c:v>
                </c:pt>
                <c:pt idx="5">
                  <c:v>1</c:v>
                </c:pt>
                <c:pt idx="6">
                  <c:v>0.69565217391304346</c:v>
                </c:pt>
                <c:pt idx="7">
                  <c:v>0.74436090225563911</c:v>
                </c:pt>
                <c:pt idx="8">
                  <c:v>0.89516129032258063</c:v>
                </c:pt>
                <c:pt idx="9">
                  <c:v>1</c:v>
                </c:pt>
              </c:numCache>
            </c:numRef>
          </c:val>
          <c:extLst>
            <c:ext xmlns:c16="http://schemas.microsoft.com/office/drawing/2014/chart" uri="{C3380CC4-5D6E-409C-BE32-E72D297353CC}">
              <c16:uniqueId val="{00000001-B848-4E4A-8048-23A3FBFE07C2}"/>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section'!$P$5:$Z$5</c15:sqref>
                  </c15:fullRef>
                </c:ext>
              </c:extLst>
              <c:f>'Analysis val class section'!$P$5:$Y$5</c:f>
              <c:numCache>
                <c:formatCode>0%</c:formatCode>
                <c:ptCount val="10"/>
                <c:pt idx="0">
                  <c:v>0.77777777777777779</c:v>
                </c:pt>
                <c:pt idx="1">
                  <c:v>0.33333333333333331</c:v>
                </c:pt>
                <c:pt idx="2">
                  <c:v>0.24242424242424243</c:v>
                </c:pt>
                <c:pt idx="3">
                  <c:v>0.25</c:v>
                </c:pt>
                <c:pt idx="4">
                  <c:v>0.55555555555555558</c:v>
                </c:pt>
                <c:pt idx="5">
                  <c:v>0.96</c:v>
                </c:pt>
                <c:pt idx="6">
                  <c:v>0.60869565217391308</c:v>
                </c:pt>
                <c:pt idx="7">
                  <c:v>0.69172932330827064</c:v>
                </c:pt>
                <c:pt idx="8">
                  <c:v>0.81451612903225812</c:v>
                </c:pt>
                <c:pt idx="9">
                  <c:v>1</c:v>
                </c:pt>
              </c:numCache>
            </c:numRef>
          </c:val>
          <c:extLst>
            <c:ext xmlns:c16="http://schemas.microsoft.com/office/drawing/2014/chart" uri="{C3380CC4-5D6E-409C-BE32-E72D297353CC}">
              <c16:uniqueId val="{00000000-CF63-4DB1-9757-761C08AF2840}"/>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section'!$P$12:$Z$12</c15:sqref>
                  </c15:fullRef>
                </c:ext>
              </c:extLst>
              <c:f>'Analysis val class section'!$P$12:$Y$12</c:f>
              <c:numCache>
                <c:formatCode>0%</c:formatCode>
                <c:ptCount val="10"/>
                <c:pt idx="0">
                  <c:v>0.88888888888888884</c:v>
                </c:pt>
                <c:pt idx="1">
                  <c:v>0.33333333333333331</c:v>
                </c:pt>
                <c:pt idx="2">
                  <c:v>0.36363636363636365</c:v>
                </c:pt>
                <c:pt idx="3">
                  <c:v>0.25</c:v>
                </c:pt>
                <c:pt idx="4">
                  <c:v>0.77777777777777779</c:v>
                </c:pt>
                <c:pt idx="5">
                  <c:v>1</c:v>
                </c:pt>
                <c:pt idx="6">
                  <c:v>0.69565217391304346</c:v>
                </c:pt>
                <c:pt idx="7">
                  <c:v>0.74436090225563911</c:v>
                </c:pt>
                <c:pt idx="8">
                  <c:v>0.89516129032258063</c:v>
                </c:pt>
                <c:pt idx="9">
                  <c:v>1</c:v>
                </c:pt>
              </c:numCache>
            </c:numRef>
          </c:val>
          <c:extLst>
            <c:ext xmlns:c16="http://schemas.microsoft.com/office/drawing/2014/chart" uri="{C3380CC4-5D6E-409C-BE32-E72D297353CC}">
              <c16:uniqueId val="{00000001-CF63-4DB1-9757-761C08AF2840}"/>
            </c:ext>
          </c:extLst>
        </c:ser>
        <c:dLbls>
          <c:dLblPos val="outEnd"/>
          <c:showLegendKey val="0"/>
          <c:showVal val="0"/>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section'!$P$3:$Z$3</c15:sqref>
                  </c15:fullRef>
                </c:ext>
              </c:extLst>
              <c:f>'Analysis val class section'!$P$3:$Y$3</c:f>
              <c:numCache>
                <c:formatCode>0%</c:formatCode>
                <c:ptCount val="10"/>
                <c:pt idx="0">
                  <c:v>0.1111111111111111</c:v>
                </c:pt>
                <c:pt idx="1">
                  <c:v>0.33333333333333331</c:v>
                </c:pt>
                <c:pt idx="2">
                  <c:v>0.39393939393939392</c:v>
                </c:pt>
                <c:pt idx="3">
                  <c:v>0.75</c:v>
                </c:pt>
                <c:pt idx="4">
                  <c:v>0.33333333333333331</c:v>
                </c:pt>
                <c:pt idx="5">
                  <c:v>0.04</c:v>
                </c:pt>
                <c:pt idx="6">
                  <c:v>0.39130434782608697</c:v>
                </c:pt>
                <c:pt idx="7">
                  <c:v>3.007518796992481E-2</c:v>
                </c:pt>
                <c:pt idx="8">
                  <c:v>6.4516129032258063E-2</c:v>
                </c:pt>
                <c:pt idx="9">
                  <c:v>0</c:v>
                </c:pt>
              </c:numCache>
            </c:numRef>
          </c:val>
          <c:extLst>
            <c:ext xmlns:c16="http://schemas.microsoft.com/office/drawing/2014/chart" uri="{C3380CC4-5D6E-409C-BE32-E72D297353CC}">
              <c16:uniqueId val="{00000000-56A9-4C20-A22D-AA556E7015E0}"/>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section'!$P$10:$Z$10</c15:sqref>
                  </c15:fullRef>
                </c:ext>
              </c:extLst>
              <c:f>'Analysis val class section'!$P$10:$Y$10</c:f>
              <c:numCache>
                <c:formatCode>0%</c:formatCode>
                <c:ptCount val="10"/>
                <c:pt idx="0">
                  <c:v>0.1111111111111111</c:v>
                </c:pt>
                <c:pt idx="1">
                  <c:v>0</c:v>
                </c:pt>
                <c:pt idx="2">
                  <c:v>0.24242424242424243</c:v>
                </c:pt>
                <c:pt idx="3">
                  <c:v>0.75</c:v>
                </c:pt>
                <c:pt idx="4">
                  <c:v>0.1111111111111111</c:v>
                </c:pt>
                <c:pt idx="5">
                  <c:v>0</c:v>
                </c:pt>
                <c:pt idx="6">
                  <c:v>0.30434782608695654</c:v>
                </c:pt>
                <c:pt idx="7">
                  <c:v>2.2556390977443608E-2</c:v>
                </c:pt>
                <c:pt idx="8">
                  <c:v>2.4193548387096774E-2</c:v>
                </c:pt>
                <c:pt idx="9">
                  <c:v>0</c:v>
                </c:pt>
              </c:numCache>
            </c:numRef>
          </c:val>
          <c:extLst>
            <c:ext xmlns:c16="http://schemas.microsoft.com/office/drawing/2014/chart" uri="{C3380CC4-5D6E-409C-BE32-E72D297353CC}">
              <c16:uniqueId val="{00000001-56A9-4C20-A22D-AA556E7015E0}"/>
            </c:ext>
          </c:extLst>
        </c:ser>
        <c:dLbls>
          <c:dLblPos val="outEnd"/>
          <c:showLegendKey val="0"/>
          <c:showVal val="0"/>
          <c:showCatName val="0"/>
          <c:showSerName val="0"/>
          <c:showPercent val="0"/>
          <c:showBubbleSize val="0"/>
        </c:dLbls>
        <c:gapWidth val="444"/>
        <c:overlap val="-90"/>
        <c:axId val="289127032"/>
        <c:axId val="446302112"/>
      </c:barChart>
      <c:catAx>
        <c:axId val="28912703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section'!$P$4:$Z$4</c15:sqref>
                  </c15:fullRef>
                </c:ext>
              </c:extLst>
              <c:f>'Analysis val class section'!$P$4:$Y$4</c:f>
              <c:numCache>
                <c:formatCode>0%</c:formatCode>
                <c:ptCount val="10"/>
                <c:pt idx="0">
                  <c:v>0.1111111111111111</c:v>
                </c:pt>
                <c:pt idx="1">
                  <c:v>0.33333333333333331</c:v>
                </c:pt>
                <c:pt idx="2">
                  <c:v>0.36363636363636365</c:v>
                </c:pt>
                <c:pt idx="3">
                  <c:v>0</c:v>
                </c:pt>
                <c:pt idx="4">
                  <c:v>0.1111111111111111</c:v>
                </c:pt>
                <c:pt idx="5">
                  <c:v>0</c:v>
                </c:pt>
                <c:pt idx="6">
                  <c:v>0</c:v>
                </c:pt>
                <c:pt idx="7">
                  <c:v>0.2781954887218045</c:v>
                </c:pt>
                <c:pt idx="8">
                  <c:v>0.12096774193548387</c:v>
                </c:pt>
                <c:pt idx="9">
                  <c:v>0</c:v>
                </c:pt>
              </c:numCache>
            </c:numRef>
          </c:val>
          <c:extLst>
            <c:ext xmlns:c16="http://schemas.microsoft.com/office/drawing/2014/chart" uri="{C3380CC4-5D6E-409C-BE32-E72D297353CC}">
              <c16:uniqueId val="{00000000-11A7-4F61-AC81-1C73F1F315FE}"/>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cat>
            <c:strRef>
              <c:extLst>
                <c:ext xmlns:c15="http://schemas.microsoft.com/office/drawing/2012/chart" uri="{02D57815-91ED-43cb-92C2-25804820EDAC}">
                  <c15:fullRef>
                    <c15:sqref>'Analysis val class section'!$P$2:$Z$2</c15:sqref>
                  </c15:fullRef>
                </c:ext>
              </c:extLst>
              <c:f>'Analysis val class section'!$P$2:$Y$2</c:f>
              <c:strCache>
                <c:ptCount val="10"/>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strCache>
            </c:strRef>
          </c:cat>
          <c:val>
            <c:numRef>
              <c:extLst>
                <c:ext xmlns:c15="http://schemas.microsoft.com/office/drawing/2012/chart" uri="{02D57815-91ED-43cb-92C2-25804820EDAC}">
                  <c15:fullRef>
                    <c15:sqref>'Analysis val class section'!$P$11:$Z$11</c15:sqref>
                  </c15:fullRef>
                </c:ext>
              </c:extLst>
              <c:f>'Analysis val class section'!$P$11:$Y$11</c:f>
              <c:numCache>
                <c:formatCode>0%</c:formatCode>
                <c:ptCount val="10"/>
                <c:pt idx="0">
                  <c:v>0</c:v>
                </c:pt>
                <c:pt idx="1">
                  <c:v>0.66666666666666663</c:v>
                </c:pt>
                <c:pt idx="2">
                  <c:v>0.39393939393939392</c:v>
                </c:pt>
                <c:pt idx="3">
                  <c:v>0</c:v>
                </c:pt>
                <c:pt idx="4">
                  <c:v>0.1111111111111111</c:v>
                </c:pt>
                <c:pt idx="5">
                  <c:v>0</c:v>
                </c:pt>
                <c:pt idx="6">
                  <c:v>0</c:v>
                </c:pt>
                <c:pt idx="7">
                  <c:v>0.23308270676691728</c:v>
                </c:pt>
                <c:pt idx="8">
                  <c:v>8.0645161290322578E-2</c:v>
                </c:pt>
                <c:pt idx="9">
                  <c:v>0</c:v>
                </c:pt>
              </c:numCache>
            </c:numRef>
          </c:val>
          <c:extLst>
            <c:ext xmlns:c16="http://schemas.microsoft.com/office/drawing/2014/chart" uri="{C3380CC4-5D6E-409C-BE32-E72D297353CC}">
              <c16:uniqueId val="{00000001-11A7-4F61-AC81-1C73F1F315FE}"/>
            </c:ext>
          </c:extLst>
        </c:ser>
        <c:dLbls>
          <c:dLblPos val="outEnd"/>
          <c:showLegendKey val="0"/>
          <c:showVal val="0"/>
          <c:showCatName val="0"/>
          <c:showSerName val="0"/>
          <c:showPercent val="0"/>
          <c:showBubbleSize val="0"/>
        </c:dLbls>
        <c:gapWidth val="444"/>
        <c:overlap val="-90"/>
        <c:axId val="289127032"/>
        <c:axId val="446302112"/>
      </c:barChart>
      <c:catAx>
        <c:axId val="28912703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subtype'!$X$3</c:f>
              <c:strCache>
                <c:ptCount val="1"/>
                <c:pt idx="0">
                  <c:v>Background</c:v>
                </c:pt>
              </c:strCache>
            </c:strRef>
          </c:tx>
          <c:spPr>
            <a:solidFill>
              <a:schemeClr val="accent4"/>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subtype'!$Y$3:$AQ$3</c:f>
              <c:numCache>
                <c:formatCode>0%</c:formatCode>
                <c:ptCount val="19"/>
                <c:pt idx="0">
                  <c:v>0</c:v>
                </c:pt>
                <c:pt idx="1">
                  <c:v>0</c:v>
                </c:pt>
                <c:pt idx="2">
                  <c:v>1</c:v>
                </c:pt>
                <c:pt idx="3">
                  <c:v>9.5588235294117641E-2</c:v>
                </c:pt>
                <c:pt idx="4">
                  <c:v>0</c:v>
                </c:pt>
                <c:pt idx="5">
                  <c:v>0</c:v>
                </c:pt>
                <c:pt idx="6">
                  <c:v>0</c:v>
                </c:pt>
                <c:pt idx="7">
                  <c:v>3.4482758620689655E-2</c:v>
                </c:pt>
                <c:pt idx="8">
                  <c:v>0</c:v>
                </c:pt>
                <c:pt idx="9">
                  <c:v>0</c:v>
                </c:pt>
                <c:pt idx="10">
                  <c:v>0.33333333333333331</c:v>
                </c:pt>
                <c:pt idx="11">
                  <c:v>0.625</c:v>
                </c:pt>
                <c:pt idx="12">
                  <c:v>6.25E-2</c:v>
                </c:pt>
                <c:pt idx="13">
                  <c:v>0</c:v>
                </c:pt>
                <c:pt idx="14">
                  <c:v>0</c:v>
                </c:pt>
                <c:pt idx="15">
                  <c:v>0</c:v>
                </c:pt>
                <c:pt idx="16">
                  <c:v>0.27450980392156865</c:v>
                </c:pt>
                <c:pt idx="17">
                  <c:v>0</c:v>
                </c:pt>
                <c:pt idx="18">
                  <c:v>0.33333333333333331</c:v>
                </c:pt>
              </c:numCache>
            </c:numRef>
          </c:val>
          <c:extLst>
            <c:ext xmlns:c16="http://schemas.microsoft.com/office/drawing/2014/chart" uri="{C3380CC4-5D6E-409C-BE32-E72D297353CC}">
              <c16:uniqueId val="{00000000-50A1-45ED-B153-87A84B575D6B}"/>
            </c:ext>
          </c:extLst>
        </c:ser>
        <c:ser>
          <c:idx val="1"/>
          <c:order val="1"/>
          <c:tx>
            <c:strRef>
              <c:f>'Analysis val class subtype'!$X$4</c:f>
              <c:strCache>
                <c:ptCount val="1"/>
                <c:pt idx="0">
                  <c:v>Creation</c:v>
                </c:pt>
              </c:strCache>
            </c:strRef>
          </c:tx>
          <c:spPr>
            <a:solidFill>
              <a:schemeClr val="accent3"/>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subtype'!$Y$4:$AQ$4</c:f>
              <c:numCache>
                <c:formatCode>0%</c:formatCode>
                <c:ptCount val="19"/>
                <c:pt idx="0">
                  <c:v>0.66666666666666663</c:v>
                </c:pt>
                <c:pt idx="1">
                  <c:v>0.63636363636363635</c:v>
                </c:pt>
                <c:pt idx="2">
                  <c:v>0</c:v>
                </c:pt>
                <c:pt idx="3">
                  <c:v>0.29411764705882354</c:v>
                </c:pt>
                <c:pt idx="4">
                  <c:v>0</c:v>
                </c:pt>
                <c:pt idx="5">
                  <c:v>0.2857142857142857</c:v>
                </c:pt>
                <c:pt idx="6">
                  <c:v>0</c:v>
                </c:pt>
                <c:pt idx="7">
                  <c:v>0.51724137931034486</c:v>
                </c:pt>
                <c:pt idx="8">
                  <c:v>0</c:v>
                </c:pt>
                <c:pt idx="9">
                  <c:v>0</c:v>
                </c:pt>
                <c:pt idx="10">
                  <c:v>0</c:v>
                </c:pt>
                <c:pt idx="11">
                  <c:v>0</c:v>
                </c:pt>
                <c:pt idx="12">
                  <c:v>1.0416666666666666E-2</c:v>
                </c:pt>
                <c:pt idx="13">
                  <c:v>0</c:v>
                </c:pt>
                <c:pt idx="14">
                  <c:v>1</c:v>
                </c:pt>
                <c:pt idx="15">
                  <c:v>0</c:v>
                </c:pt>
                <c:pt idx="16">
                  <c:v>0</c:v>
                </c:pt>
                <c:pt idx="17">
                  <c:v>0</c:v>
                </c:pt>
                <c:pt idx="18">
                  <c:v>0</c:v>
                </c:pt>
              </c:numCache>
            </c:numRef>
          </c:val>
          <c:extLst>
            <c:ext xmlns:c16="http://schemas.microsoft.com/office/drawing/2014/chart" uri="{C3380CC4-5D6E-409C-BE32-E72D297353CC}">
              <c16:uniqueId val="{00000001-50A1-45ED-B153-87A84B575D6B}"/>
            </c:ext>
          </c:extLst>
        </c:ser>
        <c:ser>
          <c:idx val="2"/>
          <c:order val="2"/>
          <c:tx>
            <c:strRef>
              <c:f>'Analysis val class subtype'!$X$5</c:f>
              <c:strCache>
                <c:ptCount val="1"/>
                <c:pt idx="0">
                  <c:v>Use</c:v>
                </c:pt>
              </c:strCache>
            </c:strRef>
          </c:tx>
          <c:spPr>
            <a:solidFill>
              <a:schemeClr val="accent1"/>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subtype'!$Y$5:$AQ$5</c:f>
              <c:numCache>
                <c:formatCode>0%</c:formatCode>
                <c:ptCount val="19"/>
                <c:pt idx="0">
                  <c:v>0.33333333333333331</c:v>
                </c:pt>
                <c:pt idx="1">
                  <c:v>0.36363636363636365</c:v>
                </c:pt>
                <c:pt idx="2">
                  <c:v>0</c:v>
                </c:pt>
                <c:pt idx="3">
                  <c:v>0.61029411764705888</c:v>
                </c:pt>
                <c:pt idx="4">
                  <c:v>1</c:v>
                </c:pt>
                <c:pt idx="5">
                  <c:v>0.7142857142857143</c:v>
                </c:pt>
                <c:pt idx="6">
                  <c:v>1</c:v>
                </c:pt>
                <c:pt idx="7">
                  <c:v>0.44827586206896552</c:v>
                </c:pt>
                <c:pt idx="8">
                  <c:v>1</c:v>
                </c:pt>
                <c:pt idx="9">
                  <c:v>1</c:v>
                </c:pt>
                <c:pt idx="10">
                  <c:v>0.66666666666666663</c:v>
                </c:pt>
                <c:pt idx="11">
                  <c:v>0.375</c:v>
                </c:pt>
                <c:pt idx="12">
                  <c:v>0.92708333333333337</c:v>
                </c:pt>
                <c:pt idx="13">
                  <c:v>1</c:v>
                </c:pt>
                <c:pt idx="14">
                  <c:v>0</c:v>
                </c:pt>
                <c:pt idx="15">
                  <c:v>1</c:v>
                </c:pt>
                <c:pt idx="16">
                  <c:v>0.72549019607843135</c:v>
                </c:pt>
                <c:pt idx="17">
                  <c:v>1</c:v>
                </c:pt>
                <c:pt idx="18">
                  <c:v>0.66666666666666663</c:v>
                </c:pt>
              </c:numCache>
            </c:numRef>
          </c:val>
          <c:extLst>
            <c:ext xmlns:c16="http://schemas.microsoft.com/office/drawing/2014/chart" uri="{C3380CC4-5D6E-409C-BE32-E72D297353CC}">
              <c16:uniqueId val="{00000002-50A1-45ED-B153-87A84B575D6B}"/>
            </c:ext>
          </c:extLst>
        </c:ser>
        <c:dLbls>
          <c:showLegendKey val="0"/>
          <c:showVal val="0"/>
          <c:showCatName val="0"/>
          <c:showSerName val="0"/>
          <c:showPercent val="0"/>
          <c:showBubbleSize val="0"/>
        </c:dLbls>
        <c:gapWidth val="150"/>
        <c:overlap val="100"/>
        <c:axId val="452147784"/>
        <c:axId val="452148440"/>
      </c:barChart>
      <c:catAx>
        <c:axId val="45214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8440"/>
        <c:crosses val="autoZero"/>
        <c:auto val="1"/>
        <c:lblAlgn val="ctr"/>
        <c:lblOffset val="100"/>
        <c:noMultiLvlLbl val="0"/>
      </c:catAx>
      <c:valAx>
        <c:axId val="45214844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7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Predictions on 25% of manually labeled</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subtype'!$X$13</c:f>
              <c:strCache>
                <c:ptCount val="1"/>
                <c:pt idx="0">
                  <c:v>Background</c:v>
                </c:pt>
              </c:strCache>
            </c:strRef>
          </c:tx>
          <c:spPr>
            <a:solidFill>
              <a:schemeClr val="accent4"/>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subtype'!$Y$13:$AQ$13</c:f>
              <c:numCache>
                <c:formatCode>0%</c:formatCode>
                <c:ptCount val="19"/>
                <c:pt idx="0">
                  <c:v>0</c:v>
                </c:pt>
                <c:pt idx="1">
                  <c:v>0</c:v>
                </c:pt>
                <c:pt idx="2">
                  <c:v>0</c:v>
                </c:pt>
                <c:pt idx="3">
                  <c:v>4.4117647058823532E-2</c:v>
                </c:pt>
                <c:pt idx="4">
                  <c:v>0</c:v>
                </c:pt>
                <c:pt idx="5">
                  <c:v>0</c:v>
                </c:pt>
                <c:pt idx="6">
                  <c:v>0</c:v>
                </c:pt>
                <c:pt idx="7">
                  <c:v>0</c:v>
                </c:pt>
                <c:pt idx="8">
                  <c:v>0</c:v>
                </c:pt>
                <c:pt idx="9">
                  <c:v>0</c:v>
                </c:pt>
                <c:pt idx="10">
                  <c:v>0.33333333333333331</c:v>
                </c:pt>
                <c:pt idx="11">
                  <c:v>0.5625</c:v>
                </c:pt>
                <c:pt idx="12">
                  <c:v>2.0833333333333332E-2</c:v>
                </c:pt>
                <c:pt idx="13">
                  <c:v>0</c:v>
                </c:pt>
                <c:pt idx="14">
                  <c:v>0</c:v>
                </c:pt>
                <c:pt idx="15">
                  <c:v>0</c:v>
                </c:pt>
                <c:pt idx="16">
                  <c:v>0.19607843137254902</c:v>
                </c:pt>
                <c:pt idx="17">
                  <c:v>0</c:v>
                </c:pt>
                <c:pt idx="18">
                  <c:v>0</c:v>
                </c:pt>
              </c:numCache>
            </c:numRef>
          </c:val>
          <c:extLst>
            <c:ext xmlns:c16="http://schemas.microsoft.com/office/drawing/2014/chart" uri="{C3380CC4-5D6E-409C-BE32-E72D297353CC}">
              <c16:uniqueId val="{00000000-5657-41B2-8C0D-20B5335D6033}"/>
            </c:ext>
          </c:extLst>
        </c:ser>
        <c:ser>
          <c:idx val="1"/>
          <c:order val="1"/>
          <c:tx>
            <c:strRef>
              <c:f>'Analysis val class subtype'!$X$14</c:f>
              <c:strCache>
                <c:ptCount val="1"/>
                <c:pt idx="0">
                  <c:v>Creation</c:v>
                </c:pt>
              </c:strCache>
            </c:strRef>
          </c:tx>
          <c:spPr>
            <a:solidFill>
              <a:schemeClr val="accent3"/>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subtype'!$Y$14:$AQ$14</c:f>
              <c:numCache>
                <c:formatCode>0%</c:formatCode>
                <c:ptCount val="19"/>
                <c:pt idx="0">
                  <c:v>0.33333333333333331</c:v>
                </c:pt>
                <c:pt idx="1">
                  <c:v>0.63636363636363635</c:v>
                </c:pt>
                <c:pt idx="2">
                  <c:v>0</c:v>
                </c:pt>
                <c:pt idx="3">
                  <c:v>0.25</c:v>
                </c:pt>
                <c:pt idx="4">
                  <c:v>0</c:v>
                </c:pt>
                <c:pt idx="5">
                  <c:v>0.42857142857142855</c:v>
                </c:pt>
                <c:pt idx="6">
                  <c:v>0</c:v>
                </c:pt>
                <c:pt idx="7">
                  <c:v>0.41379310344827586</c:v>
                </c:pt>
                <c:pt idx="8">
                  <c:v>0</c:v>
                </c:pt>
                <c:pt idx="9">
                  <c:v>0</c:v>
                </c:pt>
                <c:pt idx="10">
                  <c:v>0</c:v>
                </c:pt>
                <c:pt idx="11">
                  <c:v>0</c:v>
                </c:pt>
                <c:pt idx="12">
                  <c:v>1.0416666666666666E-2</c:v>
                </c:pt>
                <c:pt idx="13">
                  <c:v>0</c:v>
                </c:pt>
                <c:pt idx="14">
                  <c:v>0</c:v>
                </c:pt>
                <c:pt idx="15">
                  <c:v>0</c:v>
                </c:pt>
                <c:pt idx="16">
                  <c:v>0</c:v>
                </c:pt>
                <c:pt idx="17">
                  <c:v>0</c:v>
                </c:pt>
                <c:pt idx="18">
                  <c:v>0</c:v>
                </c:pt>
              </c:numCache>
            </c:numRef>
          </c:val>
          <c:extLst>
            <c:ext xmlns:c16="http://schemas.microsoft.com/office/drawing/2014/chart" uri="{C3380CC4-5D6E-409C-BE32-E72D297353CC}">
              <c16:uniqueId val="{00000001-5657-41B2-8C0D-20B5335D6033}"/>
            </c:ext>
          </c:extLst>
        </c:ser>
        <c:ser>
          <c:idx val="2"/>
          <c:order val="2"/>
          <c:tx>
            <c:strRef>
              <c:f>'Analysis val class subtype'!$X$15</c:f>
              <c:strCache>
                <c:ptCount val="1"/>
                <c:pt idx="0">
                  <c:v>Use</c:v>
                </c:pt>
              </c:strCache>
            </c:strRef>
          </c:tx>
          <c:spPr>
            <a:solidFill>
              <a:schemeClr val="accent1"/>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subtype'!$Y$15:$AQ$15</c:f>
              <c:numCache>
                <c:formatCode>0%</c:formatCode>
                <c:ptCount val="19"/>
                <c:pt idx="0">
                  <c:v>0.66666666666666663</c:v>
                </c:pt>
                <c:pt idx="1">
                  <c:v>0.36363636363636365</c:v>
                </c:pt>
                <c:pt idx="2">
                  <c:v>1</c:v>
                </c:pt>
                <c:pt idx="3">
                  <c:v>0.70588235294117652</c:v>
                </c:pt>
                <c:pt idx="4">
                  <c:v>1</c:v>
                </c:pt>
                <c:pt idx="5">
                  <c:v>0.5714285714285714</c:v>
                </c:pt>
                <c:pt idx="6">
                  <c:v>1</c:v>
                </c:pt>
                <c:pt idx="7">
                  <c:v>0.58620689655172409</c:v>
                </c:pt>
                <c:pt idx="8">
                  <c:v>1</c:v>
                </c:pt>
                <c:pt idx="9">
                  <c:v>1</c:v>
                </c:pt>
                <c:pt idx="10">
                  <c:v>0.66666666666666663</c:v>
                </c:pt>
                <c:pt idx="11">
                  <c:v>0.4375</c:v>
                </c:pt>
                <c:pt idx="12">
                  <c:v>0.96875</c:v>
                </c:pt>
                <c:pt idx="13">
                  <c:v>1</c:v>
                </c:pt>
                <c:pt idx="14">
                  <c:v>1</c:v>
                </c:pt>
                <c:pt idx="15">
                  <c:v>1</c:v>
                </c:pt>
                <c:pt idx="16">
                  <c:v>0.80392156862745101</c:v>
                </c:pt>
                <c:pt idx="17">
                  <c:v>1</c:v>
                </c:pt>
                <c:pt idx="18">
                  <c:v>1</c:v>
                </c:pt>
              </c:numCache>
            </c:numRef>
          </c:val>
          <c:extLst>
            <c:ext xmlns:c16="http://schemas.microsoft.com/office/drawing/2014/chart" uri="{C3380CC4-5D6E-409C-BE32-E72D297353CC}">
              <c16:uniqueId val="{00000002-5657-41B2-8C0D-20B5335D6033}"/>
            </c:ext>
          </c:extLst>
        </c:ser>
        <c:dLbls>
          <c:showLegendKey val="0"/>
          <c:showVal val="0"/>
          <c:showCatName val="0"/>
          <c:showSerName val="0"/>
          <c:showPercent val="0"/>
          <c:showBubbleSize val="0"/>
        </c:dLbls>
        <c:gapWidth val="150"/>
        <c:overlap val="100"/>
        <c:axId val="1011207336"/>
        <c:axId val="1011209632"/>
      </c:barChart>
      <c:catAx>
        <c:axId val="1011207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09632"/>
        <c:crosses val="autoZero"/>
        <c:auto val="1"/>
        <c:lblAlgn val="ctr"/>
        <c:lblOffset val="100"/>
        <c:noMultiLvlLbl val="0"/>
      </c:catAx>
      <c:valAx>
        <c:axId val="101120963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07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'Analysis val class subtype'!$AU$3</c:f>
              <c:strCache>
                <c:ptCount val="1"/>
                <c:pt idx="0">
                  <c:v>Background</c:v>
                </c:pt>
              </c:strCache>
            </c:strRef>
          </c:tx>
          <c:spPr>
            <a:solidFill>
              <a:schemeClr val="accent4"/>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subtype'!$AV$3:$CG$3</c:f>
              <c:numCache>
                <c:formatCode>0%</c:formatCode>
                <c:ptCount val="38"/>
                <c:pt idx="0">
                  <c:v>0</c:v>
                </c:pt>
                <c:pt idx="1">
                  <c:v>0</c:v>
                </c:pt>
                <c:pt idx="2">
                  <c:v>0</c:v>
                </c:pt>
                <c:pt idx="3">
                  <c:v>0</c:v>
                </c:pt>
                <c:pt idx="4">
                  <c:v>1</c:v>
                </c:pt>
                <c:pt idx="5">
                  <c:v>0</c:v>
                </c:pt>
                <c:pt idx="6">
                  <c:v>9.5588235294117641E-2</c:v>
                </c:pt>
                <c:pt idx="7">
                  <c:v>4.4117647058823532E-2</c:v>
                </c:pt>
                <c:pt idx="8">
                  <c:v>0</c:v>
                </c:pt>
                <c:pt idx="9">
                  <c:v>0</c:v>
                </c:pt>
                <c:pt idx="10">
                  <c:v>0</c:v>
                </c:pt>
                <c:pt idx="11">
                  <c:v>0</c:v>
                </c:pt>
                <c:pt idx="12">
                  <c:v>0</c:v>
                </c:pt>
                <c:pt idx="13">
                  <c:v>0</c:v>
                </c:pt>
                <c:pt idx="14">
                  <c:v>3.4482758620689655E-2</c:v>
                </c:pt>
                <c:pt idx="15">
                  <c:v>0</c:v>
                </c:pt>
                <c:pt idx="16">
                  <c:v>0</c:v>
                </c:pt>
                <c:pt idx="17">
                  <c:v>0</c:v>
                </c:pt>
                <c:pt idx="18">
                  <c:v>0</c:v>
                </c:pt>
                <c:pt idx="19">
                  <c:v>0</c:v>
                </c:pt>
                <c:pt idx="20">
                  <c:v>0.33333333333333331</c:v>
                </c:pt>
                <c:pt idx="21">
                  <c:v>0.33333333333333331</c:v>
                </c:pt>
                <c:pt idx="22">
                  <c:v>0.625</c:v>
                </c:pt>
                <c:pt idx="23">
                  <c:v>0.5625</c:v>
                </c:pt>
                <c:pt idx="24">
                  <c:v>6.25E-2</c:v>
                </c:pt>
                <c:pt idx="25">
                  <c:v>2.0833333333333332E-2</c:v>
                </c:pt>
                <c:pt idx="26">
                  <c:v>0</c:v>
                </c:pt>
                <c:pt idx="27">
                  <c:v>0</c:v>
                </c:pt>
                <c:pt idx="28">
                  <c:v>0</c:v>
                </c:pt>
                <c:pt idx="29">
                  <c:v>0</c:v>
                </c:pt>
                <c:pt idx="30">
                  <c:v>0</c:v>
                </c:pt>
                <c:pt idx="31">
                  <c:v>0</c:v>
                </c:pt>
                <c:pt idx="32">
                  <c:v>0.27450980392156865</c:v>
                </c:pt>
                <c:pt idx="33">
                  <c:v>0.19607843137254902</c:v>
                </c:pt>
                <c:pt idx="34">
                  <c:v>0</c:v>
                </c:pt>
                <c:pt idx="35">
                  <c:v>0</c:v>
                </c:pt>
                <c:pt idx="36">
                  <c:v>0.33333333333333331</c:v>
                </c:pt>
                <c:pt idx="37">
                  <c:v>0</c:v>
                </c:pt>
              </c:numCache>
            </c:numRef>
          </c:val>
          <c:extLst>
            <c:ext xmlns:c16="http://schemas.microsoft.com/office/drawing/2014/chart" uri="{C3380CC4-5D6E-409C-BE32-E72D297353CC}">
              <c16:uniqueId val="{00000000-F5C1-427F-80A6-496D70987A7C}"/>
            </c:ext>
          </c:extLst>
        </c:ser>
        <c:ser>
          <c:idx val="1"/>
          <c:order val="1"/>
          <c:tx>
            <c:strRef>
              <c:f>'Analysis val class subtype'!$AU$4</c:f>
              <c:strCache>
                <c:ptCount val="1"/>
                <c:pt idx="0">
                  <c:v>Creation</c:v>
                </c:pt>
              </c:strCache>
            </c:strRef>
          </c:tx>
          <c:spPr>
            <a:solidFill>
              <a:schemeClr val="accent3"/>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subtype'!$AV$4:$CG$4</c:f>
              <c:numCache>
                <c:formatCode>0%</c:formatCode>
                <c:ptCount val="38"/>
                <c:pt idx="0">
                  <c:v>0.66666666666666663</c:v>
                </c:pt>
                <c:pt idx="1">
                  <c:v>0.33333333333333331</c:v>
                </c:pt>
                <c:pt idx="2">
                  <c:v>0.63636363636363635</c:v>
                </c:pt>
                <c:pt idx="3">
                  <c:v>0.63636363636363635</c:v>
                </c:pt>
                <c:pt idx="4">
                  <c:v>0</c:v>
                </c:pt>
                <c:pt idx="5">
                  <c:v>0</c:v>
                </c:pt>
                <c:pt idx="6">
                  <c:v>0.29411764705882354</c:v>
                </c:pt>
                <c:pt idx="7">
                  <c:v>0.25</c:v>
                </c:pt>
                <c:pt idx="8">
                  <c:v>0</c:v>
                </c:pt>
                <c:pt idx="9">
                  <c:v>0</c:v>
                </c:pt>
                <c:pt idx="10">
                  <c:v>0.2857142857142857</c:v>
                </c:pt>
                <c:pt idx="11">
                  <c:v>0.42857142857142855</c:v>
                </c:pt>
                <c:pt idx="12">
                  <c:v>0</c:v>
                </c:pt>
                <c:pt idx="13">
                  <c:v>0</c:v>
                </c:pt>
                <c:pt idx="14">
                  <c:v>0.51724137931034486</c:v>
                </c:pt>
                <c:pt idx="15">
                  <c:v>0.41379310344827586</c:v>
                </c:pt>
                <c:pt idx="16">
                  <c:v>0</c:v>
                </c:pt>
                <c:pt idx="17">
                  <c:v>0</c:v>
                </c:pt>
                <c:pt idx="18">
                  <c:v>0</c:v>
                </c:pt>
                <c:pt idx="19">
                  <c:v>0</c:v>
                </c:pt>
                <c:pt idx="20">
                  <c:v>0</c:v>
                </c:pt>
                <c:pt idx="21">
                  <c:v>0</c:v>
                </c:pt>
                <c:pt idx="22">
                  <c:v>0</c:v>
                </c:pt>
                <c:pt idx="23">
                  <c:v>0</c:v>
                </c:pt>
                <c:pt idx="24">
                  <c:v>1.0416666666666666E-2</c:v>
                </c:pt>
                <c:pt idx="25">
                  <c:v>1.0416666666666666E-2</c:v>
                </c:pt>
                <c:pt idx="26">
                  <c:v>0</c:v>
                </c:pt>
                <c:pt idx="27">
                  <c:v>0</c:v>
                </c:pt>
                <c:pt idx="28">
                  <c:v>1</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1-F5C1-427F-80A6-496D70987A7C}"/>
            </c:ext>
          </c:extLst>
        </c:ser>
        <c:ser>
          <c:idx val="2"/>
          <c:order val="2"/>
          <c:tx>
            <c:strRef>
              <c:f>'Analysis val class subtype'!$AU$5</c:f>
              <c:strCache>
                <c:ptCount val="1"/>
                <c:pt idx="0">
                  <c:v>Use</c:v>
                </c:pt>
              </c:strCache>
            </c:strRef>
          </c:tx>
          <c:spPr>
            <a:solidFill>
              <a:schemeClr val="accent1"/>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subtype'!$AV$5:$CG$5</c:f>
              <c:numCache>
                <c:formatCode>0%</c:formatCode>
                <c:ptCount val="38"/>
                <c:pt idx="0">
                  <c:v>0.33333333333333331</c:v>
                </c:pt>
                <c:pt idx="1">
                  <c:v>0.66666666666666663</c:v>
                </c:pt>
                <c:pt idx="2">
                  <c:v>0.36363636363636365</c:v>
                </c:pt>
                <c:pt idx="3">
                  <c:v>0.36363636363636365</c:v>
                </c:pt>
                <c:pt idx="4">
                  <c:v>0</c:v>
                </c:pt>
                <c:pt idx="5">
                  <c:v>1</c:v>
                </c:pt>
                <c:pt idx="6">
                  <c:v>0.61029411764705888</c:v>
                </c:pt>
                <c:pt idx="7">
                  <c:v>0.70588235294117652</c:v>
                </c:pt>
                <c:pt idx="8">
                  <c:v>1</c:v>
                </c:pt>
                <c:pt idx="9">
                  <c:v>1</c:v>
                </c:pt>
                <c:pt idx="10">
                  <c:v>0.7142857142857143</c:v>
                </c:pt>
                <c:pt idx="11">
                  <c:v>0.5714285714285714</c:v>
                </c:pt>
                <c:pt idx="12">
                  <c:v>1</c:v>
                </c:pt>
                <c:pt idx="13">
                  <c:v>1</c:v>
                </c:pt>
                <c:pt idx="14">
                  <c:v>0.44827586206896552</c:v>
                </c:pt>
                <c:pt idx="15">
                  <c:v>0.58620689655172409</c:v>
                </c:pt>
                <c:pt idx="16">
                  <c:v>1</c:v>
                </c:pt>
                <c:pt idx="17">
                  <c:v>1</c:v>
                </c:pt>
                <c:pt idx="18">
                  <c:v>1</c:v>
                </c:pt>
                <c:pt idx="19">
                  <c:v>1</c:v>
                </c:pt>
                <c:pt idx="20">
                  <c:v>0.66666666666666663</c:v>
                </c:pt>
                <c:pt idx="21">
                  <c:v>0.66666666666666663</c:v>
                </c:pt>
                <c:pt idx="22">
                  <c:v>0.375</c:v>
                </c:pt>
                <c:pt idx="23">
                  <c:v>0.4375</c:v>
                </c:pt>
                <c:pt idx="24">
                  <c:v>0.92708333333333337</c:v>
                </c:pt>
                <c:pt idx="25">
                  <c:v>0.96875</c:v>
                </c:pt>
                <c:pt idx="26">
                  <c:v>1</c:v>
                </c:pt>
                <c:pt idx="27">
                  <c:v>1</c:v>
                </c:pt>
                <c:pt idx="28">
                  <c:v>0</c:v>
                </c:pt>
                <c:pt idx="29">
                  <c:v>1</c:v>
                </c:pt>
                <c:pt idx="30">
                  <c:v>1</c:v>
                </c:pt>
                <c:pt idx="31">
                  <c:v>1</c:v>
                </c:pt>
                <c:pt idx="32">
                  <c:v>0.72549019607843135</c:v>
                </c:pt>
                <c:pt idx="33">
                  <c:v>0.80392156862745101</c:v>
                </c:pt>
                <c:pt idx="34">
                  <c:v>1</c:v>
                </c:pt>
                <c:pt idx="35">
                  <c:v>1</c:v>
                </c:pt>
                <c:pt idx="36">
                  <c:v>0.66666666666666663</c:v>
                </c:pt>
                <c:pt idx="37">
                  <c:v>1</c:v>
                </c:pt>
              </c:numCache>
            </c:numRef>
          </c:val>
          <c:extLst>
            <c:ext xmlns:c16="http://schemas.microsoft.com/office/drawing/2014/chart" uri="{C3380CC4-5D6E-409C-BE32-E72D297353CC}">
              <c16:uniqueId val="{00000002-F5C1-427F-80A6-496D70987A7C}"/>
            </c:ext>
          </c:extLst>
        </c:ser>
        <c:dLbls>
          <c:showLegendKey val="0"/>
          <c:showVal val="0"/>
          <c:showCatName val="0"/>
          <c:showSerName val="0"/>
          <c:showPercent val="0"/>
          <c:showBubbleSize val="0"/>
        </c:dLbls>
        <c:gapWidth val="150"/>
        <c:overlap val="100"/>
        <c:axId val="446307688"/>
        <c:axId val="446302440"/>
      </c:barChart>
      <c:catAx>
        <c:axId val="446307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2440"/>
        <c:crosses val="autoZero"/>
        <c:auto val="1"/>
        <c:lblAlgn val="ctr"/>
        <c:lblOffset val="100"/>
        <c:noMultiLvlLbl val="0"/>
      </c:catAx>
      <c:valAx>
        <c:axId val="446302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7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subtype'!$Y$3:$AQ$3</c15:sqref>
                  </c15:fullRef>
                </c:ext>
              </c:extLst>
              <c:f>('Analysis val class subtype'!$AA$3:$AB$3,'Analysis val class subtype'!$AF$3,'Analysis val class subtype'!$AI$3:$AK$3,'Analysis val class subtype'!$AO$3,'Analysis val class subtype'!$AQ$3)</c:f>
              <c:numCache>
                <c:formatCode>0%</c:formatCode>
                <c:ptCount val="8"/>
                <c:pt idx="0">
                  <c:v>1</c:v>
                </c:pt>
                <c:pt idx="1">
                  <c:v>9.5588235294117641E-2</c:v>
                </c:pt>
                <c:pt idx="2">
                  <c:v>3.4482758620689655E-2</c:v>
                </c:pt>
                <c:pt idx="3">
                  <c:v>0.33333333333333331</c:v>
                </c:pt>
                <c:pt idx="4">
                  <c:v>0.625</c:v>
                </c:pt>
                <c:pt idx="5">
                  <c:v>6.25E-2</c:v>
                </c:pt>
                <c:pt idx="6">
                  <c:v>0.27450980392156865</c:v>
                </c:pt>
                <c:pt idx="7">
                  <c:v>0.33333333333333331</c:v>
                </c:pt>
              </c:numCache>
            </c:numRef>
          </c:val>
          <c:extLst>
            <c:ext xmlns:c16="http://schemas.microsoft.com/office/drawing/2014/chart" uri="{C3380CC4-5D6E-409C-BE32-E72D297353CC}">
              <c16:uniqueId val="{00000000-5CFC-47CC-9183-320DF9AF959B}"/>
            </c:ext>
          </c:extLst>
        </c:ser>
        <c:ser>
          <c:idx val="1"/>
          <c:order val="1"/>
          <c:tx>
            <c:v>Prediction on 25%</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subtype'!$Y$13:$AQ$13</c15:sqref>
                  </c15:fullRef>
                </c:ext>
              </c:extLst>
              <c:f>('Analysis val class subtype'!$AA$13:$AB$13,'Analysis val class subtype'!$AF$13,'Analysis val class subtype'!$AI$13:$AK$13,'Analysis val class subtype'!$AO$13,'Analysis val class subtype'!$AQ$13)</c:f>
              <c:numCache>
                <c:formatCode>0%</c:formatCode>
                <c:ptCount val="8"/>
                <c:pt idx="0">
                  <c:v>0</c:v>
                </c:pt>
                <c:pt idx="1">
                  <c:v>4.4117647058823532E-2</c:v>
                </c:pt>
                <c:pt idx="2">
                  <c:v>0</c:v>
                </c:pt>
                <c:pt idx="3">
                  <c:v>0.33333333333333331</c:v>
                </c:pt>
                <c:pt idx="4">
                  <c:v>0.5625</c:v>
                </c:pt>
                <c:pt idx="5">
                  <c:v>2.0833333333333332E-2</c:v>
                </c:pt>
                <c:pt idx="6">
                  <c:v>0.19607843137254902</c:v>
                </c:pt>
                <c:pt idx="7">
                  <c:v>0</c:v>
                </c:pt>
              </c:numCache>
            </c:numRef>
          </c:val>
          <c:extLst>
            <c:ext xmlns:c16="http://schemas.microsoft.com/office/drawing/2014/chart" uri="{C3380CC4-5D6E-409C-BE32-E72D297353CC}">
              <c16:uniqueId val="{00000026-5CFC-47CC-9183-320DF9AF959B}"/>
            </c:ext>
          </c:extLst>
        </c:ser>
        <c:dLbls>
          <c:dLblPos val="outEnd"/>
          <c:showLegendKey val="0"/>
          <c:showVal val="1"/>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0"/>
        <c:axPos val="l"/>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subtype'!$Y$4:$AQ$4</c15:sqref>
                  </c15:fullRef>
                </c:ext>
              </c:extLst>
              <c:f>('Analysis val class subtype'!$Y$4:$Z$4,'Analysis val class subtype'!$AB$4,'Analysis val class subtype'!$AD$4,'Analysis val class subtype'!$AF$4,'Analysis val class subtype'!$AK$4,'Analysis val class subtype'!$AM$4)</c:f>
              <c:numCache>
                <c:formatCode>0%</c:formatCode>
                <c:ptCount val="7"/>
                <c:pt idx="0">
                  <c:v>0.66666666666666663</c:v>
                </c:pt>
                <c:pt idx="1">
                  <c:v>0.63636363636363635</c:v>
                </c:pt>
                <c:pt idx="2">
                  <c:v>0.29411764705882354</c:v>
                </c:pt>
                <c:pt idx="3">
                  <c:v>0.2857142857142857</c:v>
                </c:pt>
                <c:pt idx="4">
                  <c:v>0.51724137931034486</c:v>
                </c:pt>
                <c:pt idx="5">
                  <c:v>1.0416666666666666E-2</c:v>
                </c:pt>
                <c:pt idx="6">
                  <c:v>1</c:v>
                </c:pt>
              </c:numCache>
            </c:numRef>
          </c:val>
          <c:extLst>
            <c:ext xmlns:c16="http://schemas.microsoft.com/office/drawing/2014/chart" uri="{C3380CC4-5D6E-409C-BE32-E72D297353CC}">
              <c16:uniqueId val="{00000000-EDF8-4A5F-9C14-8847E5A48078}"/>
            </c:ext>
          </c:extLst>
        </c:ser>
        <c:ser>
          <c:idx val="1"/>
          <c:order val="1"/>
          <c:tx>
            <c:v>Prediction on 25%</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subtype'!$Y$14:$AQ$14</c15:sqref>
                  </c15:fullRef>
                </c:ext>
              </c:extLst>
              <c:f>('Analysis val class subtype'!$Y$14:$Z$14,'Analysis val class subtype'!$AB$14,'Analysis val class subtype'!$AD$14,'Analysis val class subtype'!$AF$14,'Analysis val class subtype'!$AK$14,'Analysis val class subtype'!$AM$14)</c:f>
              <c:numCache>
                <c:formatCode>0%</c:formatCode>
                <c:ptCount val="7"/>
                <c:pt idx="0">
                  <c:v>0.33333333333333331</c:v>
                </c:pt>
                <c:pt idx="1">
                  <c:v>0.63636363636363635</c:v>
                </c:pt>
                <c:pt idx="2">
                  <c:v>0.25</c:v>
                </c:pt>
                <c:pt idx="3">
                  <c:v>0.42857142857142855</c:v>
                </c:pt>
                <c:pt idx="4">
                  <c:v>0.41379310344827586</c:v>
                </c:pt>
                <c:pt idx="5">
                  <c:v>1.0416666666666666E-2</c:v>
                </c:pt>
                <c:pt idx="6">
                  <c:v>0</c:v>
                </c:pt>
              </c:numCache>
            </c:numRef>
          </c:val>
          <c:extLst>
            <c:ext xmlns:c16="http://schemas.microsoft.com/office/drawing/2014/chart" uri="{C3380CC4-5D6E-409C-BE32-E72D297353CC}">
              <c16:uniqueId val="{00000001-EDF8-4A5F-9C14-8847E5A48078}"/>
            </c:ext>
          </c:extLst>
        </c:ser>
        <c:dLbls>
          <c:dLblPos val="outEnd"/>
          <c:showLegendKey val="0"/>
          <c:showVal val="1"/>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0"/>
        <c:axPos val="l"/>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subtype'!$Y$5:$AQ$5</c:f>
              <c:numCache>
                <c:formatCode>0%</c:formatCode>
                <c:ptCount val="19"/>
                <c:pt idx="0">
                  <c:v>0.33333333333333331</c:v>
                </c:pt>
                <c:pt idx="1">
                  <c:v>0.36363636363636365</c:v>
                </c:pt>
                <c:pt idx="2">
                  <c:v>0</c:v>
                </c:pt>
                <c:pt idx="3">
                  <c:v>0.61029411764705888</c:v>
                </c:pt>
                <c:pt idx="4">
                  <c:v>1</c:v>
                </c:pt>
                <c:pt idx="5">
                  <c:v>0.7142857142857143</c:v>
                </c:pt>
                <c:pt idx="6">
                  <c:v>1</c:v>
                </c:pt>
                <c:pt idx="7">
                  <c:v>0.44827586206896552</c:v>
                </c:pt>
                <c:pt idx="8">
                  <c:v>1</c:v>
                </c:pt>
                <c:pt idx="9">
                  <c:v>1</c:v>
                </c:pt>
                <c:pt idx="10">
                  <c:v>0.66666666666666663</c:v>
                </c:pt>
                <c:pt idx="11">
                  <c:v>0.375</c:v>
                </c:pt>
                <c:pt idx="12">
                  <c:v>0.92708333333333337</c:v>
                </c:pt>
                <c:pt idx="13">
                  <c:v>1</c:v>
                </c:pt>
                <c:pt idx="14">
                  <c:v>0</c:v>
                </c:pt>
                <c:pt idx="15">
                  <c:v>1</c:v>
                </c:pt>
                <c:pt idx="16">
                  <c:v>0.72549019607843135</c:v>
                </c:pt>
                <c:pt idx="17">
                  <c:v>1</c:v>
                </c:pt>
                <c:pt idx="18">
                  <c:v>0.66666666666666663</c:v>
                </c:pt>
              </c:numCache>
            </c:numRef>
          </c:val>
          <c:extLst>
            <c:ext xmlns:c16="http://schemas.microsoft.com/office/drawing/2014/chart" uri="{C3380CC4-5D6E-409C-BE32-E72D297353CC}">
              <c16:uniqueId val="{00000000-FE7E-418E-9F40-748A2C3263AF}"/>
            </c:ext>
          </c:extLst>
        </c:ser>
        <c:ser>
          <c:idx val="1"/>
          <c:order val="1"/>
          <c:tx>
            <c:v>Prediction on 25%</c:v>
          </c:tx>
          <c:spPr>
            <a:solidFill>
              <a:schemeClr val="accent2"/>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subtype'!$Y$15:$AQ$15</c:f>
              <c:numCache>
                <c:formatCode>0%</c:formatCode>
                <c:ptCount val="19"/>
                <c:pt idx="0">
                  <c:v>0.66666666666666663</c:v>
                </c:pt>
                <c:pt idx="1">
                  <c:v>0.36363636363636365</c:v>
                </c:pt>
                <c:pt idx="2">
                  <c:v>1</c:v>
                </c:pt>
                <c:pt idx="3">
                  <c:v>0.70588235294117652</c:v>
                </c:pt>
                <c:pt idx="4">
                  <c:v>1</c:v>
                </c:pt>
                <c:pt idx="5">
                  <c:v>0.5714285714285714</c:v>
                </c:pt>
                <c:pt idx="6">
                  <c:v>1</c:v>
                </c:pt>
                <c:pt idx="7">
                  <c:v>0.58620689655172409</c:v>
                </c:pt>
                <c:pt idx="8">
                  <c:v>1</c:v>
                </c:pt>
                <c:pt idx="9">
                  <c:v>1</c:v>
                </c:pt>
                <c:pt idx="10">
                  <c:v>0.66666666666666663</c:v>
                </c:pt>
                <c:pt idx="11">
                  <c:v>0.4375</c:v>
                </c:pt>
                <c:pt idx="12">
                  <c:v>0.96875</c:v>
                </c:pt>
                <c:pt idx="13">
                  <c:v>1</c:v>
                </c:pt>
                <c:pt idx="14">
                  <c:v>1</c:v>
                </c:pt>
                <c:pt idx="15">
                  <c:v>1</c:v>
                </c:pt>
                <c:pt idx="16">
                  <c:v>0.80392156862745101</c:v>
                </c:pt>
                <c:pt idx="17">
                  <c:v>1</c:v>
                </c:pt>
                <c:pt idx="18">
                  <c:v>1</c:v>
                </c:pt>
              </c:numCache>
            </c:numRef>
          </c:val>
          <c:extLst>
            <c:ext xmlns:c16="http://schemas.microsoft.com/office/drawing/2014/chart" uri="{C3380CC4-5D6E-409C-BE32-E72D297353CC}">
              <c16:uniqueId val="{00000001-FE7E-418E-9F40-748A2C3263AF}"/>
            </c:ext>
          </c:extLst>
        </c:ser>
        <c:dLbls>
          <c:showLegendKey val="0"/>
          <c:showVal val="0"/>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0"/>
        <c:axPos val="l"/>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Manually labeled</c:v>
          </c:tx>
          <c:spPr>
            <a:solidFill>
              <a:schemeClr val="accent1"/>
            </a:solidFill>
            <a:ln>
              <a:noFill/>
            </a:ln>
            <a:effectLst/>
          </c:spPr>
          <c:invertIfNegative val="0"/>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subtype'!$Y$3:$AQ$3</c15:sqref>
                  </c15:fullRef>
                </c:ext>
              </c:extLst>
              <c:f>('Analysis val class subtype'!$AA$3:$AB$3,'Analysis val class subtype'!$AF$3,'Analysis val class subtype'!$AI$3:$AK$3,'Analysis val class subtype'!$AO$3,'Analysis val class subtype'!$AQ$3)</c:f>
              <c:numCache>
                <c:formatCode>0%</c:formatCode>
                <c:ptCount val="8"/>
                <c:pt idx="0">
                  <c:v>1</c:v>
                </c:pt>
                <c:pt idx="1">
                  <c:v>9.5588235294117641E-2</c:v>
                </c:pt>
                <c:pt idx="2">
                  <c:v>3.4482758620689655E-2</c:v>
                </c:pt>
                <c:pt idx="3">
                  <c:v>0.33333333333333331</c:v>
                </c:pt>
                <c:pt idx="4">
                  <c:v>0.625</c:v>
                </c:pt>
                <c:pt idx="5">
                  <c:v>6.25E-2</c:v>
                </c:pt>
                <c:pt idx="6">
                  <c:v>0.27450980392156865</c:v>
                </c:pt>
                <c:pt idx="7">
                  <c:v>0.33333333333333331</c:v>
                </c:pt>
              </c:numCache>
            </c:numRef>
          </c:val>
          <c:extLst>
            <c:ext xmlns:c16="http://schemas.microsoft.com/office/drawing/2014/chart" uri="{C3380CC4-5D6E-409C-BE32-E72D297353CC}">
              <c16:uniqueId val="{00000000-ED2B-4F2C-99FC-7FB38430FDEF}"/>
            </c:ext>
          </c:extLst>
        </c:ser>
        <c:ser>
          <c:idx val="1"/>
          <c:order val="1"/>
          <c:tx>
            <c:v>Prediction on 25%</c:v>
          </c:tx>
          <c:spPr>
            <a:solidFill>
              <a:schemeClr val="accent2"/>
            </a:solidFill>
            <a:ln>
              <a:noFill/>
            </a:ln>
            <a:effectLst/>
          </c:spPr>
          <c:invertIfNegative val="0"/>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subtype'!$Y$13:$AQ$13</c15:sqref>
                  </c15:fullRef>
                </c:ext>
              </c:extLst>
              <c:f>('Analysis val class subtype'!$AA$13:$AB$13,'Analysis val class subtype'!$AF$13,'Analysis val class subtype'!$AI$13:$AK$13,'Analysis val class subtype'!$AO$13,'Analysis val class subtype'!$AQ$13)</c:f>
              <c:numCache>
                <c:formatCode>0%</c:formatCode>
                <c:ptCount val="8"/>
                <c:pt idx="0">
                  <c:v>0</c:v>
                </c:pt>
                <c:pt idx="1">
                  <c:v>4.4117647058823532E-2</c:v>
                </c:pt>
                <c:pt idx="2">
                  <c:v>0</c:v>
                </c:pt>
                <c:pt idx="3">
                  <c:v>0.33333333333333331</c:v>
                </c:pt>
                <c:pt idx="4">
                  <c:v>0.5625</c:v>
                </c:pt>
                <c:pt idx="5">
                  <c:v>2.0833333333333332E-2</c:v>
                </c:pt>
                <c:pt idx="6">
                  <c:v>0.19607843137254902</c:v>
                </c:pt>
                <c:pt idx="7">
                  <c:v>0</c:v>
                </c:pt>
              </c:numCache>
            </c:numRef>
          </c:val>
          <c:extLst>
            <c:ext xmlns:c16="http://schemas.microsoft.com/office/drawing/2014/chart" uri="{C3380CC4-5D6E-409C-BE32-E72D297353CC}">
              <c16:uniqueId val="{00000001-ED2B-4F2C-99FC-7FB38430FDEF}"/>
            </c:ext>
          </c:extLst>
        </c:ser>
        <c:dLbls>
          <c:dLblPos val="outEnd"/>
          <c:showLegendKey val="0"/>
          <c:showVal val="0"/>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1"/>
        <c:axPos val="l"/>
        <c:numFmt formatCode="0%" sourceLinked="1"/>
        <c:majorTickMark val="out"/>
        <c:minorTickMark val="none"/>
        <c:tickLblPos val="nextTo"/>
        <c:crossAx val="101824105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Manually labeled</c:v>
          </c:tx>
          <c:spPr>
            <a:solidFill>
              <a:schemeClr val="accent1"/>
            </a:solidFill>
            <a:ln>
              <a:noFill/>
            </a:ln>
            <a:effectLst/>
          </c:spPr>
          <c:invertIfNegative val="0"/>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subtype'!$Y$4:$AQ$4</c15:sqref>
                  </c15:fullRef>
                </c:ext>
              </c:extLst>
              <c:f>('Analysis val class subtype'!$Y$4:$Z$4,'Analysis val class subtype'!$AB$4,'Analysis val class subtype'!$AD$4,'Analysis val class subtype'!$AF$4,'Analysis val class subtype'!$AK$4,'Analysis val class subtype'!$AM$4)</c:f>
              <c:numCache>
                <c:formatCode>0%</c:formatCode>
                <c:ptCount val="7"/>
                <c:pt idx="0">
                  <c:v>0.66666666666666663</c:v>
                </c:pt>
                <c:pt idx="1">
                  <c:v>0.63636363636363635</c:v>
                </c:pt>
                <c:pt idx="2">
                  <c:v>0.29411764705882354</c:v>
                </c:pt>
                <c:pt idx="3">
                  <c:v>0.2857142857142857</c:v>
                </c:pt>
                <c:pt idx="4">
                  <c:v>0.51724137931034486</c:v>
                </c:pt>
                <c:pt idx="5">
                  <c:v>1.0416666666666666E-2</c:v>
                </c:pt>
                <c:pt idx="6">
                  <c:v>1</c:v>
                </c:pt>
              </c:numCache>
            </c:numRef>
          </c:val>
          <c:extLst>
            <c:ext xmlns:c16="http://schemas.microsoft.com/office/drawing/2014/chart" uri="{C3380CC4-5D6E-409C-BE32-E72D297353CC}">
              <c16:uniqueId val="{00000000-0B25-418B-8EDC-75778A690AEC}"/>
            </c:ext>
          </c:extLst>
        </c:ser>
        <c:ser>
          <c:idx val="1"/>
          <c:order val="1"/>
          <c:tx>
            <c:v>Prediction on 25%</c:v>
          </c:tx>
          <c:spPr>
            <a:solidFill>
              <a:schemeClr val="accent2"/>
            </a:solidFill>
            <a:ln>
              <a:noFill/>
            </a:ln>
            <a:effectLst/>
          </c:spPr>
          <c:invertIfNegative val="0"/>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subtype'!$Y$14:$AQ$14</c15:sqref>
                  </c15:fullRef>
                </c:ext>
              </c:extLst>
              <c:f>('Analysis val class subtype'!$Y$14:$Z$14,'Analysis val class subtype'!$AB$14,'Analysis val class subtype'!$AD$14,'Analysis val class subtype'!$AF$14,'Analysis val class subtype'!$AK$14,'Analysis val class subtype'!$AM$14)</c:f>
              <c:numCache>
                <c:formatCode>0%</c:formatCode>
                <c:ptCount val="7"/>
                <c:pt idx="0">
                  <c:v>0.33333333333333331</c:v>
                </c:pt>
                <c:pt idx="1">
                  <c:v>0.63636363636363635</c:v>
                </c:pt>
                <c:pt idx="2">
                  <c:v>0.25</c:v>
                </c:pt>
                <c:pt idx="3">
                  <c:v>0.42857142857142855</c:v>
                </c:pt>
                <c:pt idx="4">
                  <c:v>0.41379310344827586</c:v>
                </c:pt>
                <c:pt idx="5">
                  <c:v>1.0416666666666666E-2</c:v>
                </c:pt>
                <c:pt idx="6">
                  <c:v>0</c:v>
                </c:pt>
              </c:numCache>
            </c:numRef>
          </c:val>
          <c:extLst>
            <c:ext xmlns:c16="http://schemas.microsoft.com/office/drawing/2014/chart" uri="{C3380CC4-5D6E-409C-BE32-E72D297353CC}">
              <c16:uniqueId val="{00000001-0B25-418B-8EDC-75778A690AEC}"/>
            </c:ext>
          </c:extLst>
        </c:ser>
        <c:dLbls>
          <c:dLblPos val="outEnd"/>
          <c:showLegendKey val="0"/>
          <c:showVal val="0"/>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1"/>
        <c:axPos val="l"/>
        <c:numFmt formatCode="0%" sourceLinked="1"/>
        <c:majorTickMark val="out"/>
        <c:minorTickMark val="none"/>
        <c:tickLblPos val="nextTo"/>
        <c:crossAx val="101824105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Manually labeled</c:v>
          </c:tx>
          <c:spPr>
            <a:solidFill>
              <a:schemeClr val="accent1"/>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subtype'!$Y$5:$AQ$5</c:f>
              <c:numCache>
                <c:formatCode>0%</c:formatCode>
                <c:ptCount val="19"/>
                <c:pt idx="0">
                  <c:v>0.33333333333333331</c:v>
                </c:pt>
                <c:pt idx="1">
                  <c:v>0.36363636363636365</c:v>
                </c:pt>
                <c:pt idx="2">
                  <c:v>0</c:v>
                </c:pt>
                <c:pt idx="3">
                  <c:v>0.61029411764705888</c:v>
                </c:pt>
                <c:pt idx="4">
                  <c:v>1</c:v>
                </c:pt>
                <c:pt idx="5">
                  <c:v>0.7142857142857143</c:v>
                </c:pt>
                <c:pt idx="6">
                  <c:v>1</c:v>
                </c:pt>
                <c:pt idx="7">
                  <c:v>0.44827586206896552</c:v>
                </c:pt>
                <c:pt idx="8">
                  <c:v>1</c:v>
                </c:pt>
                <c:pt idx="9">
                  <c:v>1</c:v>
                </c:pt>
                <c:pt idx="10">
                  <c:v>0.66666666666666663</c:v>
                </c:pt>
                <c:pt idx="11">
                  <c:v>0.375</c:v>
                </c:pt>
                <c:pt idx="12">
                  <c:v>0.92708333333333337</c:v>
                </c:pt>
                <c:pt idx="13">
                  <c:v>1</c:v>
                </c:pt>
                <c:pt idx="14">
                  <c:v>0</c:v>
                </c:pt>
                <c:pt idx="15">
                  <c:v>1</c:v>
                </c:pt>
                <c:pt idx="16">
                  <c:v>0.72549019607843135</c:v>
                </c:pt>
                <c:pt idx="17">
                  <c:v>1</c:v>
                </c:pt>
                <c:pt idx="18">
                  <c:v>0.66666666666666663</c:v>
                </c:pt>
              </c:numCache>
            </c:numRef>
          </c:val>
          <c:extLst>
            <c:ext xmlns:c16="http://schemas.microsoft.com/office/drawing/2014/chart" uri="{C3380CC4-5D6E-409C-BE32-E72D297353CC}">
              <c16:uniqueId val="{00000000-798B-42F6-8348-AB97A5D334F0}"/>
            </c:ext>
          </c:extLst>
        </c:ser>
        <c:ser>
          <c:idx val="1"/>
          <c:order val="1"/>
          <c:tx>
            <c:v>Prediction on 25%</c:v>
          </c:tx>
          <c:spPr>
            <a:solidFill>
              <a:schemeClr val="accent2"/>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subtype'!$Y$15:$AQ$15</c:f>
              <c:numCache>
                <c:formatCode>0%</c:formatCode>
                <c:ptCount val="19"/>
                <c:pt idx="0">
                  <c:v>0.66666666666666663</c:v>
                </c:pt>
                <c:pt idx="1">
                  <c:v>0.36363636363636365</c:v>
                </c:pt>
                <c:pt idx="2">
                  <c:v>1</c:v>
                </c:pt>
                <c:pt idx="3">
                  <c:v>0.70588235294117652</c:v>
                </c:pt>
                <c:pt idx="4">
                  <c:v>1</c:v>
                </c:pt>
                <c:pt idx="5">
                  <c:v>0.5714285714285714</c:v>
                </c:pt>
                <c:pt idx="6">
                  <c:v>1</c:v>
                </c:pt>
                <c:pt idx="7">
                  <c:v>0.58620689655172409</c:v>
                </c:pt>
                <c:pt idx="8">
                  <c:v>1</c:v>
                </c:pt>
                <c:pt idx="9">
                  <c:v>1</c:v>
                </c:pt>
                <c:pt idx="10">
                  <c:v>0.66666666666666663</c:v>
                </c:pt>
                <c:pt idx="11">
                  <c:v>0.4375</c:v>
                </c:pt>
                <c:pt idx="12">
                  <c:v>0.96875</c:v>
                </c:pt>
                <c:pt idx="13">
                  <c:v>1</c:v>
                </c:pt>
                <c:pt idx="14">
                  <c:v>1</c:v>
                </c:pt>
                <c:pt idx="15">
                  <c:v>1</c:v>
                </c:pt>
                <c:pt idx="16">
                  <c:v>0.80392156862745101</c:v>
                </c:pt>
                <c:pt idx="17">
                  <c:v>1</c:v>
                </c:pt>
                <c:pt idx="18">
                  <c:v>1</c:v>
                </c:pt>
              </c:numCache>
            </c:numRef>
          </c:val>
          <c:extLst>
            <c:ext xmlns:c16="http://schemas.microsoft.com/office/drawing/2014/chart" uri="{C3380CC4-5D6E-409C-BE32-E72D297353CC}">
              <c16:uniqueId val="{00000001-798B-42F6-8348-AB97A5D334F0}"/>
            </c:ext>
          </c:extLst>
        </c:ser>
        <c:dLbls>
          <c:showLegendKey val="0"/>
          <c:showVal val="0"/>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1"/>
        <c:axPos val="l"/>
        <c:numFmt formatCode="0%" sourceLinked="1"/>
        <c:majorTickMark val="out"/>
        <c:minorTickMark val="none"/>
        <c:tickLblPos val="nextTo"/>
        <c:crossAx val="101824105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Manually labeled</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subtype'!$Z$12,'Analysis val class subtype'!$AB$12,'Analysis val class subtype'!$AF$12,'Analysis val class subtype'!$AJ$12:$AK$12,'Analysis val class subtype'!$AO$12)</c:f>
              <c:strCache>
                <c:ptCount val="6"/>
                <c:pt idx="0">
                  <c:v>BioProject</c:v>
                </c:pt>
                <c:pt idx="1">
                  <c:v>ENA</c:v>
                </c:pt>
                <c:pt idx="2">
                  <c:v>GEO</c:v>
                </c:pt>
                <c:pt idx="3">
                  <c:v>OMIM</c:v>
                </c:pt>
                <c:pt idx="4">
                  <c:v>PDBe</c:v>
                </c:pt>
                <c:pt idx="5">
                  <c:v>RefSNP</c:v>
                </c:pt>
              </c:strCache>
            </c:strRef>
          </c:cat>
          <c:val>
            <c:numRef>
              <c:extLst>
                <c:ext xmlns:c15="http://schemas.microsoft.com/office/drawing/2012/chart" uri="{02D57815-91ED-43cb-92C2-25804820EDAC}">
                  <c15:fullRef>
                    <c15:sqref>'Analysis val class subtype'!$Y$5:$AQ$5</c15:sqref>
                  </c15:fullRef>
                </c:ext>
              </c:extLst>
              <c:f>('Analysis val class subtype'!$Z$5,'Analysis val class subtype'!$AB$5,'Analysis val class subtype'!$AF$5,'Analysis val class subtype'!$AJ$5:$AK$5,'Analysis val class subtype'!$AO$5)</c:f>
              <c:numCache>
                <c:formatCode>0%</c:formatCode>
                <c:ptCount val="6"/>
                <c:pt idx="0">
                  <c:v>0.36363636363636365</c:v>
                </c:pt>
                <c:pt idx="1">
                  <c:v>0.61029411764705888</c:v>
                </c:pt>
                <c:pt idx="2">
                  <c:v>0.44827586206896552</c:v>
                </c:pt>
                <c:pt idx="3">
                  <c:v>0.375</c:v>
                </c:pt>
                <c:pt idx="4">
                  <c:v>0.92708333333333337</c:v>
                </c:pt>
                <c:pt idx="5">
                  <c:v>0.72549019607843135</c:v>
                </c:pt>
              </c:numCache>
            </c:numRef>
          </c:val>
          <c:extLst>
            <c:ext xmlns:c16="http://schemas.microsoft.com/office/drawing/2014/chart" uri="{C3380CC4-5D6E-409C-BE32-E72D297353CC}">
              <c16:uniqueId val="{00000000-11CC-4DA5-A949-4747716338B0}"/>
            </c:ext>
          </c:extLst>
        </c:ser>
        <c:ser>
          <c:idx val="1"/>
          <c:order val="1"/>
          <c:tx>
            <c:v>Prediction on 25%</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subtype'!$Z$12,'Analysis val class subtype'!$AB$12,'Analysis val class subtype'!$AF$12,'Analysis val class subtype'!$AJ$12:$AK$12,'Analysis val class subtype'!$AO$12)</c:f>
              <c:strCache>
                <c:ptCount val="6"/>
                <c:pt idx="0">
                  <c:v>BioProject</c:v>
                </c:pt>
                <c:pt idx="1">
                  <c:v>ENA</c:v>
                </c:pt>
                <c:pt idx="2">
                  <c:v>GEO</c:v>
                </c:pt>
                <c:pt idx="3">
                  <c:v>OMIM</c:v>
                </c:pt>
                <c:pt idx="4">
                  <c:v>PDBe</c:v>
                </c:pt>
                <c:pt idx="5">
                  <c:v>RefSNP</c:v>
                </c:pt>
              </c:strCache>
            </c:strRef>
          </c:cat>
          <c:val>
            <c:numRef>
              <c:extLst>
                <c:ext xmlns:c15="http://schemas.microsoft.com/office/drawing/2012/chart" uri="{02D57815-91ED-43cb-92C2-25804820EDAC}">
                  <c15:fullRef>
                    <c15:sqref>'Analysis val class subtype'!$Y$15:$AQ$15</c15:sqref>
                  </c15:fullRef>
                </c:ext>
              </c:extLst>
              <c:f>('Analysis val class subtype'!$Z$15,'Analysis val class subtype'!$AB$15,'Analysis val class subtype'!$AF$15,'Analysis val class subtype'!$AJ$15:$AK$15,'Analysis val class subtype'!$AO$15)</c:f>
              <c:numCache>
                <c:formatCode>0%</c:formatCode>
                <c:ptCount val="6"/>
                <c:pt idx="0">
                  <c:v>0.36363636363636365</c:v>
                </c:pt>
                <c:pt idx="1">
                  <c:v>0.70588235294117652</c:v>
                </c:pt>
                <c:pt idx="2">
                  <c:v>0.58620689655172409</c:v>
                </c:pt>
                <c:pt idx="3">
                  <c:v>0.4375</c:v>
                </c:pt>
                <c:pt idx="4">
                  <c:v>0.96875</c:v>
                </c:pt>
                <c:pt idx="5">
                  <c:v>0.80392156862745101</c:v>
                </c:pt>
              </c:numCache>
            </c:numRef>
          </c:val>
          <c:extLst>
            <c:ext xmlns:c16="http://schemas.microsoft.com/office/drawing/2014/chart" uri="{C3380CC4-5D6E-409C-BE32-E72D297353CC}">
              <c16:uniqueId val="{00000001-11CC-4DA5-A949-4747716338B0}"/>
            </c:ext>
          </c:extLst>
        </c:ser>
        <c:dLbls>
          <c:dLblPos val="outEnd"/>
          <c:showLegendKey val="0"/>
          <c:showVal val="1"/>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max val="1"/>
        </c:scaling>
        <c:delete val="0"/>
        <c:axPos val="l"/>
        <c:numFmt formatCode="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824105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9.xml"/><Relationship Id="rId26" Type="http://schemas.openxmlformats.org/officeDocument/2006/relationships/chart" Target="../charts/chart37.xml"/><Relationship Id="rId3" Type="http://schemas.openxmlformats.org/officeDocument/2006/relationships/chart" Target="../charts/chart14.xml"/><Relationship Id="rId21" Type="http://schemas.openxmlformats.org/officeDocument/2006/relationships/chart" Target="../charts/chart32.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8.xml"/><Relationship Id="rId25" Type="http://schemas.openxmlformats.org/officeDocument/2006/relationships/chart" Target="../charts/chart36.xml"/><Relationship Id="rId2" Type="http://schemas.openxmlformats.org/officeDocument/2006/relationships/chart" Target="../charts/chart13.xml"/><Relationship Id="rId16" Type="http://schemas.openxmlformats.org/officeDocument/2006/relationships/chart" Target="../charts/chart27.xml"/><Relationship Id="rId20" Type="http://schemas.openxmlformats.org/officeDocument/2006/relationships/chart" Target="../charts/chart31.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24" Type="http://schemas.openxmlformats.org/officeDocument/2006/relationships/chart" Target="../charts/chart35.xml"/><Relationship Id="rId5" Type="http://schemas.openxmlformats.org/officeDocument/2006/relationships/chart" Target="../charts/chart16.xml"/><Relationship Id="rId15" Type="http://schemas.openxmlformats.org/officeDocument/2006/relationships/chart" Target="../charts/chart26.xml"/><Relationship Id="rId23" Type="http://schemas.openxmlformats.org/officeDocument/2006/relationships/chart" Target="../charts/chart34.xml"/><Relationship Id="rId10" Type="http://schemas.openxmlformats.org/officeDocument/2006/relationships/chart" Target="../charts/chart21.xml"/><Relationship Id="rId19" Type="http://schemas.openxmlformats.org/officeDocument/2006/relationships/chart" Target="../charts/chart30.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 Id="rId22" Type="http://schemas.openxmlformats.org/officeDocument/2006/relationships/chart" Target="../charts/chart33.xml"/><Relationship Id="rId27" Type="http://schemas.openxmlformats.org/officeDocument/2006/relationships/chart" Target="../charts/chart3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46.xml"/><Relationship Id="rId3" Type="http://schemas.openxmlformats.org/officeDocument/2006/relationships/chart" Target="../charts/chart41.xml"/><Relationship Id="rId7" Type="http://schemas.openxmlformats.org/officeDocument/2006/relationships/chart" Target="../charts/chart45.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9.xml"/><Relationship Id="rId5" Type="http://schemas.openxmlformats.org/officeDocument/2006/relationships/chart" Target="../charts/chart43.xml"/><Relationship Id="rId10" Type="http://schemas.openxmlformats.org/officeDocument/2006/relationships/chart" Target="../charts/chart48.xml"/><Relationship Id="rId4" Type="http://schemas.openxmlformats.org/officeDocument/2006/relationships/chart" Target="../charts/chart42.xml"/><Relationship Id="rId9" Type="http://schemas.openxmlformats.org/officeDocument/2006/relationships/chart" Target="../charts/chart4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7.xml"/><Relationship Id="rId3" Type="http://schemas.openxmlformats.org/officeDocument/2006/relationships/chart" Target="../charts/chart52.xml"/><Relationship Id="rId7" Type="http://schemas.openxmlformats.org/officeDocument/2006/relationships/chart" Target="../charts/chart56.xml"/><Relationship Id="rId2" Type="http://schemas.openxmlformats.org/officeDocument/2006/relationships/chart" Target="../charts/chart51.xml"/><Relationship Id="rId1" Type="http://schemas.openxmlformats.org/officeDocument/2006/relationships/chart" Target="../charts/chart50.xml"/><Relationship Id="rId6" Type="http://schemas.openxmlformats.org/officeDocument/2006/relationships/chart" Target="../charts/chart55.xml"/><Relationship Id="rId5" Type="http://schemas.openxmlformats.org/officeDocument/2006/relationships/chart" Target="../charts/chart54.xml"/><Relationship Id="rId4" Type="http://schemas.openxmlformats.org/officeDocument/2006/relationships/chart" Target="../charts/chart5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4" Type="http://schemas.openxmlformats.org/officeDocument/2006/relationships/chart" Target="../charts/chart61.xml"/></Relationships>
</file>

<file path=xl/drawings/_rels/drawing7.xml.rels><?xml version="1.0" encoding="UTF-8" standalone="yes"?>
<Relationships xmlns="http://schemas.openxmlformats.org/package/2006/relationships"><Relationship Id="rId8" Type="http://schemas.openxmlformats.org/officeDocument/2006/relationships/chart" Target="../charts/chart72.xml"/><Relationship Id="rId13" Type="http://schemas.openxmlformats.org/officeDocument/2006/relationships/chart" Target="../charts/chart77.xml"/><Relationship Id="rId3" Type="http://schemas.openxmlformats.org/officeDocument/2006/relationships/chart" Target="../charts/chart67.xml"/><Relationship Id="rId7" Type="http://schemas.openxmlformats.org/officeDocument/2006/relationships/chart" Target="../charts/chart71.xml"/><Relationship Id="rId12" Type="http://schemas.openxmlformats.org/officeDocument/2006/relationships/chart" Target="../charts/chart76.xml"/><Relationship Id="rId2" Type="http://schemas.openxmlformats.org/officeDocument/2006/relationships/chart" Target="../charts/chart66.xml"/><Relationship Id="rId16" Type="http://schemas.openxmlformats.org/officeDocument/2006/relationships/chart" Target="../charts/chart80.xml"/><Relationship Id="rId1" Type="http://schemas.openxmlformats.org/officeDocument/2006/relationships/chart" Target="../charts/chart65.xml"/><Relationship Id="rId6" Type="http://schemas.openxmlformats.org/officeDocument/2006/relationships/chart" Target="../charts/chart70.xml"/><Relationship Id="rId11" Type="http://schemas.openxmlformats.org/officeDocument/2006/relationships/chart" Target="../charts/chart75.xml"/><Relationship Id="rId5" Type="http://schemas.openxmlformats.org/officeDocument/2006/relationships/chart" Target="../charts/chart69.xml"/><Relationship Id="rId15" Type="http://schemas.openxmlformats.org/officeDocument/2006/relationships/chart" Target="../charts/chart79.xml"/><Relationship Id="rId10" Type="http://schemas.openxmlformats.org/officeDocument/2006/relationships/chart" Target="../charts/chart74.xml"/><Relationship Id="rId4" Type="http://schemas.openxmlformats.org/officeDocument/2006/relationships/chart" Target="../charts/chart68.xml"/><Relationship Id="rId9" Type="http://schemas.openxmlformats.org/officeDocument/2006/relationships/chart" Target="../charts/chart73.xml"/><Relationship Id="rId14" Type="http://schemas.openxmlformats.org/officeDocument/2006/relationships/chart" Target="../charts/chart7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3.xml"/><Relationship Id="rId2" Type="http://schemas.openxmlformats.org/officeDocument/2006/relationships/chart" Target="../charts/chart82.xml"/><Relationship Id="rId1" Type="http://schemas.openxmlformats.org/officeDocument/2006/relationships/chart" Target="../charts/chart81.xml"/><Relationship Id="rId4" Type="http://schemas.openxmlformats.org/officeDocument/2006/relationships/chart" Target="../charts/chart8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87.xml"/><Relationship Id="rId2" Type="http://schemas.openxmlformats.org/officeDocument/2006/relationships/chart" Target="../charts/chart86.xml"/><Relationship Id="rId1" Type="http://schemas.openxmlformats.org/officeDocument/2006/relationships/chart" Target="../charts/chart85.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 Id="rId9" Type="http://schemas.openxmlformats.org/officeDocument/2006/relationships/chart" Target="../charts/chart96.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4.xml"/><Relationship Id="rId3" Type="http://schemas.openxmlformats.org/officeDocument/2006/relationships/chart" Target="../charts/chart99.xml"/><Relationship Id="rId7" Type="http://schemas.openxmlformats.org/officeDocument/2006/relationships/chart" Target="../charts/chart103.xml"/><Relationship Id="rId2" Type="http://schemas.openxmlformats.org/officeDocument/2006/relationships/chart" Target="../charts/chart98.xml"/><Relationship Id="rId1" Type="http://schemas.openxmlformats.org/officeDocument/2006/relationships/chart" Target="../charts/chart97.xml"/><Relationship Id="rId6" Type="http://schemas.openxmlformats.org/officeDocument/2006/relationships/chart" Target="../charts/chart102.xml"/><Relationship Id="rId5" Type="http://schemas.openxmlformats.org/officeDocument/2006/relationships/chart" Target="../charts/chart101.xml"/><Relationship Id="rId10" Type="http://schemas.openxmlformats.org/officeDocument/2006/relationships/chart" Target="../charts/chart106.xml"/><Relationship Id="rId4" Type="http://schemas.openxmlformats.org/officeDocument/2006/relationships/chart" Target="../charts/chart100.xml"/><Relationship Id="rId9" Type="http://schemas.openxmlformats.org/officeDocument/2006/relationships/chart" Target="../charts/chart105.xml"/></Relationships>
</file>

<file path=xl/drawings/drawing1.xml><?xml version="1.0" encoding="utf-8"?>
<xdr:wsDr xmlns:xdr="http://schemas.openxmlformats.org/drawingml/2006/spreadsheetDrawing" xmlns:a="http://schemas.openxmlformats.org/drawingml/2006/main">
  <xdr:twoCellAnchor>
    <xdr:from>
      <xdr:col>2</xdr:col>
      <xdr:colOff>295275</xdr:colOff>
      <xdr:row>12</xdr:row>
      <xdr:rowOff>47625</xdr:rowOff>
    </xdr:from>
    <xdr:to>
      <xdr:col>14</xdr:col>
      <xdr:colOff>295275</xdr:colOff>
      <xdr:row>39</xdr:row>
      <xdr:rowOff>0</xdr:rowOff>
    </xdr:to>
    <xdr:graphicFrame macro="">
      <xdr:nvGraphicFramePr>
        <xdr:cNvPr id="6" name="Chart 5">
          <a:extLst>
            <a:ext uri="{FF2B5EF4-FFF2-40B4-BE49-F238E27FC236}">
              <a16:creationId xmlns:a16="http://schemas.microsoft.com/office/drawing/2014/main" id="{9FC67708-D24D-4C9E-9331-EA2010C4F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361950</xdr:colOff>
      <xdr:row>53</xdr:row>
      <xdr:rowOff>142874</xdr:rowOff>
    </xdr:from>
    <xdr:to>
      <xdr:col>18</xdr:col>
      <xdr:colOff>104775</xdr:colOff>
      <xdr:row>82</xdr:row>
      <xdr:rowOff>28575</xdr:rowOff>
    </xdr:to>
    <xdr:graphicFrame macro="">
      <xdr:nvGraphicFramePr>
        <xdr:cNvPr id="7" name="Chart 6">
          <a:extLst>
            <a:ext uri="{FF2B5EF4-FFF2-40B4-BE49-F238E27FC236}">
              <a16:creationId xmlns:a16="http://schemas.microsoft.com/office/drawing/2014/main" id="{F5CB5246-AB4C-4C46-B139-AECE588D6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85725</xdr:colOff>
      <xdr:row>83</xdr:row>
      <xdr:rowOff>57150</xdr:rowOff>
    </xdr:from>
    <xdr:to>
      <xdr:col>23</xdr:col>
      <xdr:colOff>152400</xdr:colOff>
      <xdr:row>118</xdr:row>
      <xdr:rowOff>133351</xdr:rowOff>
    </xdr:to>
    <xdr:graphicFrame macro="">
      <xdr:nvGraphicFramePr>
        <xdr:cNvPr id="8" name="Chart 6">
          <a:extLst>
            <a:ext uri="{FF2B5EF4-FFF2-40B4-BE49-F238E27FC236}">
              <a16:creationId xmlns:a16="http://schemas.microsoft.com/office/drawing/2014/main" id="{1C0D1096-345E-4EB8-BACF-8D8097EC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209550</xdr:colOff>
      <xdr:row>54</xdr:row>
      <xdr:rowOff>47625</xdr:rowOff>
    </xdr:from>
    <xdr:to>
      <xdr:col>30</xdr:col>
      <xdr:colOff>514350</xdr:colOff>
      <xdr:row>81</xdr:row>
      <xdr:rowOff>0</xdr:rowOff>
    </xdr:to>
    <xdr:graphicFrame macro="">
      <xdr:nvGraphicFramePr>
        <xdr:cNvPr id="10" name="Chart 5">
          <a:extLst>
            <a:ext uri="{FF2B5EF4-FFF2-40B4-BE49-F238E27FC236}">
              <a16:creationId xmlns:a16="http://schemas.microsoft.com/office/drawing/2014/main" id="{E0C857A2-D91A-457E-B512-8C7758249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168017</xdr:colOff>
      <xdr:row>134</xdr:row>
      <xdr:rowOff>66910</xdr:rowOff>
    </xdr:from>
    <xdr:to>
      <xdr:col>15</xdr:col>
      <xdr:colOff>495180</xdr:colOff>
      <xdr:row>162</xdr:row>
      <xdr:rowOff>30171</xdr:rowOff>
    </xdr:to>
    <xdr:graphicFrame macro="">
      <xdr:nvGraphicFramePr>
        <xdr:cNvPr id="2" name="Chart 1">
          <a:extLst>
            <a:ext uri="{FF2B5EF4-FFF2-40B4-BE49-F238E27FC236}">
              <a16:creationId xmlns:a16="http://schemas.microsoft.com/office/drawing/2014/main" id="{130196FD-0669-4D42-9E49-029C30400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557893</xdr:colOff>
      <xdr:row>134</xdr:row>
      <xdr:rowOff>68036</xdr:rowOff>
    </xdr:from>
    <xdr:to>
      <xdr:col>32</xdr:col>
      <xdr:colOff>54430</xdr:colOff>
      <xdr:row>162</xdr:row>
      <xdr:rowOff>31297</xdr:rowOff>
    </xdr:to>
    <xdr:graphicFrame macro="">
      <xdr:nvGraphicFramePr>
        <xdr:cNvPr id="11" name="Chart 10">
          <a:extLst>
            <a:ext uri="{FF2B5EF4-FFF2-40B4-BE49-F238E27FC236}">
              <a16:creationId xmlns:a16="http://schemas.microsoft.com/office/drawing/2014/main" id="{F9A209D8-25FF-4280-99B5-C53D44C57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122463</xdr:colOff>
      <xdr:row>162</xdr:row>
      <xdr:rowOff>95251</xdr:rowOff>
    </xdr:from>
    <xdr:to>
      <xdr:col>15</xdr:col>
      <xdr:colOff>449035</xdr:colOff>
      <xdr:row>190</xdr:row>
      <xdr:rowOff>58512</xdr:rowOff>
    </xdr:to>
    <xdr:graphicFrame macro="">
      <xdr:nvGraphicFramePr>
        <xdr:cNvPr id="12" name="Chart 11">
          <a:extLst>
            <a:ext uri="{FF2B5EF4-FFF2-40B4-BE49-F238E27FC236}">
              <a16:creationId xmlns:a16="http://schemas.microsoft.com/office/drawing/2014/main" id="{BA8C59AD-BB0D-4860-8A50-2DB153A6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285750</xdr:colOff>
      <xdr:row>197</xdr:row>
      <xdr:rowOff>40821</xdr:rowOff>
    </xdr:from>
    <xdr:to>
      <xdr:col>25</xdr:col>
      <xdr:colOff>40822</xdr:colOff>
      <xdr:row>225</xdr:row>
      <xdr:rowOff>4082</xdr:rowOff>
    </xdr:to>
    <xdr:graphicFrame macro="">
      <xdr:nvGraphicFramePr>
        <xdr:cNvPr id="9" name="Chart 8">
          <a:extLst>
            <a:ext uri="{FF2B5EF4-FFF2-40B4-BE49-F238E27FC236}">
              <a16:creationId xmlns:a16="http://schemas.microsoft.com/office/drawing/2014/main" id="{D05D7650-3DB8-4808-B57B-9659324EF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231321</xdr:colOff>
      <xdr:row>197</xdr:row>
      <xdr:rowOff>149678</xdr:rowOff>
    </xdr:from>
    <xdr:to>
      <xdr:col>41</xdr:col>
      <xdr:colOff>394608</xdr:colOff>
      <xdr:row>225</xdr:row>
      <xdr:rowOff>112939</xdr:rowOff>
    </xdr:to>
    <xdr:graphicFrame macro="">
      <xdr:nvGraphicFramePr>
        <xdr:cNvPr id="14" name="Chart 13">
          <a:extLst>
            <a:ext uri="{FF2B5EF4-FFF2-40B4-BE49-F238E27FC236}">
              <a16:creationId xmlns:a16="http://schemas.microsoft.com/office/drawing/2014/main" id="{23F33F41-17C9-46A2-B4F9-CF099DF9F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294409</xdr:colOff>
      <xdr:row>225</xdr:row>
      <xdr:rowOff>69272</xdr:rowOff>
    </xdr:from>
    <xdr:to>
      <xdr:col>25</xdr:col>
      <xdr:colOff>49481</xdr:colOff>
      <xdr:row>253</xdr:row>
      <xdr:rowOff>32534</xdr:rowOff>
    </xdr:to>
    <xdr:graphicFrame macro="">
      <xdr:nvGraphicFramePr>
        <xdr:cNvPr id="16" name="Chart 15">
          <a:extLst>
            <a:ext uri="{FF2B5EF4-FFF2-40B4-BE49-F238E27FC236}">
              <a16:creationId xmlns:a16="http://schemas.microsoft.com/office/drawing/2014/main" id="{DCA781EA-8D3B-4EB0-AF74-CCE08ED72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236342</xdr:colOff>
      <xdr:row>255</xdr:row>
      <xdr:rowOff>129886</xdr:rowOff>
    </xdr:from>
    <xdr:to>
      <xdr:col>24</xdr:col>
      <xdr:colOff>597551</xdr:colOff>
      <xdr:row>283</xdr:row>
      <xdr:rowOff>87085</xdr:rowOff>
    </xdr:to>
    <xdr:graphicFrame macro="">
      <xdr:nvGraphicFramePr>
        <xdr:cNvPr id="17" name="Chart 16">
          <a:extLst>
            <a:ext uri="{FF2B5EF4-FFF2-40B4-BE49-F238E27FC236}">
              <a16:creationId xmlns:a16="http://schemas.microsoft.com/office/drawing/2014/main" id="{4025A26F-9090-4A1D-9FDC-0ECA42884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0.0648</cdr:x>
      <cdr:y>0.0796</cdr:y>
    </cdr:from>
    <cdr:to>
      <cdr:x>0.06546</cdr:x>
      <cdr:y>0.76783</cdr:y>
    </cdr:to>
    <cdr:cxnSp macro="">
      <cdr:nvCxnSpPr>
        <cdr:cNvPr id="3" name="Connecteur droit 2">
          <a:extLst xmlns:a="http://schemas.openxmlformats.org/drawingml/2006/main">
            <a:ext uri="{FF2B5EF4-FFF2-40B4-BE49-F238E27FC236}">
              <a16:creationId xmlns:a16="http://schemas.microsoft.com/office/drawing/2014/main" id="{CCDBE77B-9347-4F55-8488-5C0614934B04}"/>
            </a:ext>
          </a:extLst>
        </cdr:cNvPr>
        <cdr:cNvCxnSpPr/>
      </cdr:nvCxnSpPr>
      <cdr:spPr>
        <a:xfrm xmlns:a="http://schemas.openxmlformats.org/drawingml/2006/main">
          <a:off x="923926" y="457201"/>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0.09909</cdr:x>
      <cdr:y>0.08181</cdr:y>
    </cdr:from>
    <cdr:to>
      <cdr:x>0.09976</cdr:x>
      <cdr:y>0.77004</cdr:y>
    </cdr:to>
    <cdr:cxnSp macro="">
      <cdr:nvCxnSpPr>
        <cdr:cNvPr id="6" name="Connecteur droit 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4128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0.13449</cdr:x>
      <cdr:y>0.08347</cdr:y>
    </cdr:from>
    <cdr:to>
      <cdr:x>0.13516</cdr:x>
      <cdr:y>0.7717</cdr:y>
    </cdr:to>
    <cdr:cxnSp macro="">
      <cdr:nvCxnSpPr>
        <cdr:cNvPr id="7" name="Connecteur droit 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9177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0.16923</cdr:x>
      <cdr:y>0.08347</cdr:y>
    </cdr:from>
    <cdr:to>
      <cdr:x>0.1699</cdr:x>
      <cdr:y>0.7717</cdr:y>
    </cdr:to>
    <cdr:cxnSp macro="">
      <cdr:nvCxnSpPr>
        <cdr:cNvPr id="8" name="Connecteur droit 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4130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0.20196</cdr:x>
      <cdr:y>0.08181</cdr:y>
    </cdr:from>
    <cdr:to>
      <cdr:x>0.20263</cdr:x>
      <cdr:y>0.77004</cdr:y>
    </cdr:to>
    <cdr:cxnSp macro="">
      <cdr:nvCxnSpPr>
        <cdr:cNvPr id="9" name="Connecteur droit 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8797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0.2367</cdr:x>
      <cdr:y>0.08181</cdr:y>
    </cdr:from>
    <cdr:to>
      <cdr:x>0.23736</cdr:x>
      <cdr:y>0.77004</cdr:y>
    </cdr:to>
    <cdr:cxnSp macro="">
      <cdr:nvCxnSpPr>
        <cdr:cNvPr id="10" name="Connecteur droit 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3750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0.27076</cdr:x>
      <cdr:y>0.08181</cdr:y>
    </cdr:from>
    <cdr:to>
      <cdr:x>0.27143</cdr:x>
      <cdr:y>0.77004</cdr:y>
    </cdr:to>
    <cdr:cxnSp macro="">
      <cdr:nvCxnSpPr>
        <cdr:cNvPr id="11" name="Connecteur droit 1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8608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0.3055</cdr:x>
      <cdr:y>0.08181</cdr:y>
    </cdr:from>
    <cdr:to>
      <cdr:x>0.30617</cdr:x>
      <cdr:y>0.77004</cdr:y>
    </cdr:to>
    <cdr:cxnSp macro="">
      <cdr:nvCxnSpPr>
        <cdr:cNvPr id="12" name="Connecteur droit 1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3561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0.3389</cdr:x>
      <cdr:y>0.08181</cdr:y>
    </cdr:from>
    <cdr:to>
      <cdr:x>0.33957</cdr:x>
      <cdr:y>0.77004</cdr:y>
    </cdr:to>
    <cdr:cxnSp macro="">
      <cdr:nvCxnSpPr>
        <cdr:cNvPr id="13" name="Connecteur droit 1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8323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0.37364</cdr:x>
      <cdr:y>0.08181</cdr:y>
    </cdr:from>
    <cdr:to>
      <cdr:x>0.3743</cdr:x>
      <cdr:y>0.77004</cdr:y>
    </cdr:to>
    <cdr:cxnSp macro="">
      <cdr:nvCxnSpPr>
        <cdr:cNvPr id="14" name="Connecteur droit 1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3276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0.4077</cdr:x>
      <cdr:y>0.08181</cdr:y>
    </cdr:from>
    <cdr:to>
      <cdr:x>0.40837</cdr:x>
      <cdr:y>0.77004</cdr:y>
    </cdr:to>
    <cdr:cxnSp macro="">
      <cdr:nvCxnSpPr>
        <cdr:cNvPr id="15" name="Connecteur droit 1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8134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0.4411</cdr:x>
      <cdr:y>0.08347</cdr:y>
    </cdr:from>
    <cdr:to>
      <cdr:x>0.44177</cdr:x>
      <cdr:y>0.7717</cdr:y>
    </cdr:to>
    <cdr:cxnSp macro="">
      <cdr:nvCxnSpPr>
        <cdr:cNvPr id="16" name="Connecteur droit 1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2896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0.47584</cdr:x>
      <cdr:y>0.08347</cdr:y>
    </cdr:from>
    <cdr:to>
      <cdr:x>0.47651</cdr:x>
      <cdr:y>0.7717</cdr:y>
    </cdr:to>
    <cdr:cxnSp macro="">
      <cdr:nvCxnSpPr>
        <cdr:cNvPr id="17" name="Connecteur droit 1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784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0.50991</cdr:x>
      <cdr:y>0.08347</cdr:y>
    </cdr:from>
    <cdr:to>
      <cdr:x>0.51058</cdr:x>
      <cdr:y>0.7717</cdr:y>
    </cdr:to>
    <cdr:cxnSp macro="">
      <cdr:nvCxnSpPr>
        <cdr:cNvPr id="18" name="Connecteur droit 1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2707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0.54464</cdr:x>
      <cdr:y>0.08347</cdr:y>
    </cdr:from>
    <cdr:to>
      <cdr:x>0.54531</cdr:x>
      <cdr:y>0.7717</cdr:y>
    </cdr:to>
    <cdr:cxnSp macro="">
      <cdr:nvCxnSpPr>
        <cdr:cNvPr id="19" name="Connecteur droit 1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7660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0.57916</cdr:x>
      <cdr:y>0.08292</cdr:y>
    </cdr:from>
    <cdr:to>
      <cdr:x>0.57938</cdr:x>
      <cdr:y>0.77004</cdr:y>
    </cdr:to>
    <cdr:cxnSp macro="">
      <cdr:nvCxnSpPr>
        <cdr:cNvPr id="20" name="Connecteur droit 1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258176" y="476251"/>
          <a:ext cx="3174" cy="3946524"/>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0.61345</cdr:x>
      <cdr:y>0.08347</cdr:y>
    </cdr:from>
    <cdr:to>
      <cdr:x>0.61412</cdr:x>
      <cdr:y>0.7717</cdr:y>
    </cdr:to>
    <cdr:cxnSp macro="">
      <cdr:nvCxnSpPr>
        <cdr:cNvPr id="22" name="Connecteur droit 2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7471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0.64752</cdr:x>
      <cdr:y>0.08347</cdr:y>
    </cdr:from>
    <cdr:to>
      <cdr:x>0.64819</cdr:x>
      <cdr:y>0.7717</cdr:y>
    </cdr:to>
    <cdr:cxnSp macro="">
      <cdr:nvCxnSpPr>
        <cdr:cNvPr id="23" name="Connecteur droit 2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2329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0.68159</cdr:x>
      <cdr:y>0.08181</cdr:y>
    </cdr:from>
    <cdr:to>
      <cdr:x>0.68225</cdr:x>
      <cdr:y>0.77004</cdr:y>
    </cdr:to>
    <cdr:cxnSp macro="">
      <cdr:nvCxnSpPr>
        <cdr:cNvPr id="24" name="Connecteur droit 2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7186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0.71632</cdr:x>
      <cdr:y>0.08347</cdr:y>
    </cdr:from>
    <cdr:to>
      <cdr:x>0.71699</cdr:x>
      <cdr:y>0.7717</cdr:y>
    </cdr:to>
    <cdr:cxnSp macro="">
      <cdr:nvCxnSpPr>
        <cdr:cNvPr id="25" name="Connecteur droit 2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213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0.75039</cdr:x>
      <cdr:y>0.08513</cdr:y>
    </cdr:from>
    <cdr:to>
      <cdr:x>0.75106</cdr:x>
      <cdr:y>0.77336</cdr:y>
    </cdr:to>
    <cdr:cxnSp macro="">
      <cdr:nvCxnSpPr>
        <cdr:cNvPr id="26" name="Connecteur droit 2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69975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0.78446</cdr:x>
      <cdr:y>0.08513</cdr:y>
    </cdr:from>
    <cdr:to>
      <cdr:x>0.78513</cdr:x>
      <cdr:y>0.77336</cdr:y>
    </cdr:to>
    <cdr:cxnSp macro="">
      <cdr:nvCxnSpPr>
        <cdr:cNvPr id="27" name="Connecteur droit 2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185525"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0.81919</cdr:x>
      <cdr:y>0.08347</cdr:y>
    </cdr:from>
    <cdr:to>
      <cdr:x>0.81986</cdr:x>
      <cdr:y>0.7717</cdr:y>
    </cdr:to>
    <cdr:cxnSp macro="">
      <cdr:nvCxnSpPr>
        <cdr:cNvPr id="28" name="Connecteur droit 2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6808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0.85326</cdr:x>
      <cdr:y>0.08513</cdr:y>
    </cdr:from>
    <cdr:to>
      <cdr:x>0.85393</cdr:x>
      <cdr:y>0.77336</cdr:y>
    </cdr:to>
    <cdr:cxnSp macro="">
      <cdr:nvCxnSpPr>
        <cdr:cNvPr id="29" name="Connecteur droit 2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16660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0.88733</cdr:x>
      <cdr:y>0.08347</cdr:y>
    </cdr:from>
    <cdr:to>
      <cdr:x>0.888</cdr:x>
      <cdr:y>0.7717</cdr:y>
    </cdr:to>
    <cdr:cxnSp macro="">
      <cdr:nvCxnSpPr>
        <cdr:cNvPr id="30" name="Connecteur droit 2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6523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0.9214</cdr:x>
      <cdr:y>0.08347</cdr:y>
    </cdr:from>
    <cdr:to>
      <cdr:x>0.92207</cdr:x>
      <cdr:y>0.7717</cdr:y>
    </cdr:to>
    <cdr:cxnSp macro="">
      <cdr:nvCxnSpPr>
        <cdr:cNvPr id="31" name="Connecteur droit 3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1381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0.95613</cdr:x>
      <cdr:y>0.08347</cdr:y>
    </cdr:from>
    <cdr:to>
      <cdr:x>0.9568</cdr:x>
      <cdr:y>0.7717</cdr:y>
    </cdr:to>
    <cdr:cxnSp macro="">
      <cdr:nvCxnSpPr>
        <cdr:cNvPr id="32" name="Connecteur droit 3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6334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29</xdr:col>
      <xdr:colOff>481853</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49</xdr:row>
      <xdr:rowOff>0</xdr:rowOff>
    </xdr:from>
    <xdr:to>
      <xdr:col>29</xdr:col>
      <xdr:colOff>425825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61631</xdr:colOff>
      <xdr:row>5</xdr:row>
      <xdr:rowOff>62752</xdr:rowOff>
    </xdr:from>
    <xdr:to>
      <xdr:col>47</xdr:col>
      <xdr:colOff>481853</xdr:colOff>
      <xdr:row>38</xdr:row>
      <xdr:rowOff>134470</xdr:rowOff>
    </xdr:to>
    <xdr:graphicFrame macro="">
      <xdr:nvGraphicFramePr>
        <xdr:cNvPr id="18" name="Graphique 17">
          <a:extLst>
            <a:ext uri="{FF2B5EF4-FFF2-40B4-BE49-F238E27FC236}">
              <a16:creationId xmlns:a16="http://schemas.microsoft.com/office/drawing/2014/main" id="{9E4D0862-A0EB-4A34-A98E-89A5BFBDF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588309</xdr:colOff>
      <xdr:row>5</xdr:row>
      <xdr:rowOff>51546</xdr:rowOff>
    </xdr:from>
    <xdr:to>
      <xdr:col>62</xdr:col>
      <xdr:colOff>212912</xdr:colOff>
      <xdr:row>35</xdr:row>
      <xdr:rowOff>112058</xdr:rowOff>
    </xdr:to>
    <xdr:graphicFrame macro="">
      <xdr:nvGraphicFramePr>
        <xdr:cNvPr id="24" name="Graphique 23">
          <a:extLst>
            <a:ext uri="{FF2B5EF4-FFF2-40B4-BE49-F238E27FC236}">
              <a16:creationId xmlns:a16="http://schemas.microsoft.com/office/drawing/2014/main" id="{7E548ED7-8002-46B5-A812-A4C4A043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605117</xdr:colOff>
      <xdr:row>36</xdr:row>
      <xdr:rowOff>0</xdr:rowOff>
    </xdr:from>
    <xdr:to>
      <xdr:col>62</xdr:col>
      <xdr:colOff>229720</xdr:colOff>
      <xdr:row>68</xdr:row>
      <xdr:rowOff>15689</xdr:rowOff>
    </xdr:to>
    <xdr:graphicFrame macro="">
      <xdr:nvGraphicFramePr>
        <xdr:cNvPr id="26" name="Graphique 25">
          <a:extLst>
            <a:ext uri="{FF2B5EF4-FFF2-40B4-BE49-F238E27FC236}">
              <a16:creationId xmlns:a16="http://schemas.microsoft.com/office/drawing/2014/main" id="{92DFA47B-FBBE-42D8-9864-21EF9F79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22410</xdr:colOff>
      <xdr:row>68</xdr:row>
      <xdr:rowOff>44824</xdr:rowOff>
    </xdr:from>
    <xdr:to>
      <xdr:col>62</xdr:col>
      <xdr:colOff>252131</xdr:colOff>
      <xdr:row>100</xdr:row>
      <xdr:rowOff>60512</xdr:rowOff>
    </xdr:to>
    <xdr:graphicFrame macro="">
      <xdr:nvGraphicFramePr>
        <xdr:cNvPr id="27" name="Graphique 26">
          <a:extLst>
            <a:ext uri="{FF2B5EF4-FFF2-40B4-BE49-F238E27FC236}">
              <a16:creationId xmlns:a16="http://schemas.microsoft.com/office/drawing/2014/main" id="{D0C8FCD2-D571-4D00-A380-0630352A0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xdr:col>
      <xdr:colOff>123263</xdr:colOff>
      <xdr:row>39</xdr:row>
      <xdr:rowOff>11206</xdr:rowOff>
    </xdr:from>
    <xdr:to>
      <xdr:col>47</xdr:col>
      <xdr:colOff>504264</xdr:colOff>
      <xdr:row>71</xdr:row>
      <xdr:rowOff>11206</xdr:rowOff>
    </xdr:to>
    <xdr:graphicFrame macro="">
      <xdr:nvGraphicFramePr>
        <xdr:cNvPr id="29" name="Graphique 28">
          <a:extLst>
            <a:ext uri="{FF2B5EF4-FFF2-40B4-BE49-F238E27FC236}">
              <a16:creationId xmlns:a16="http://schemas.microsoft.com/office/drawing/2014/main" id="{DCC36C71-0D01-4347-AEA6-C2782ECAF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xdr:col>
      <xdr:colOff>123265</xdr:colOff>
      <xdr:row>71</xdr:row>
      <xdr:rowOff>67236</xdr:rowOff>
    </xdr:from>
    <xdr:to>
      <xdr:col>47</xdr:col>
      <xdr:colOff>515471</xdr:colOff>
      <xdr:row>102</xdr:row>
      <xdr:rowOff>123265</xdr:rowOff>
    </xdr:to>
    <xdr:graphicFrame macro="">
      <xdr:nvGraphicFramePr>
        <xdr:cNvPr id="30" name="Graphique 29">
          <a:extLst>
            <a:ext uri="{FF2B5EF4-FFF2-40B4-BE49-F238E27FC236}">
              <a16:creationId xmlns:a16="http://schemas.microsoft.com/office/drawing/2014/main" id="{FFE67594-58E3-4AB7-992A-3E4556844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123265</xdr:colOff>
      <xdr:row>103</xdr:row>
      <xdr:rowOff>44823</xdr:rowOff>
    </xdr:from>
    <xdr:to>
      <xdr:col>47</xdr:col>
      <xdr:colOff>515471</xdr:colOff>
      <xdr:row>133</xdr:row>
      <xdr:rowOff>11206</xdr:rowOff>
    </xdr:to>
    <xdr:graphicFrame macro="">
      <xdr:nvGraphicFramePr>
        <xdr:cNvPr id="31" name="Graphique 30">
          <a:extLst>
            <a:ext uri="{FF2B5EF4-FFF2-40B4-BE49-F238E27FC236}">
              <a16:creationId xmlns:a16="http://schemas.microsoft.com/office/drawing/2014/main" id="{06117E85-C007-4E2F-B829-CF82514C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302558</xdr:colOff>
      <xdr:row>136</xdr:row>
      <xdr:rowOff>78441</xdr:rowOff>
    </xdr:from>
    <xdr:to>
      <xdr:col>62</xdr:col>
      <xdr:colOff>33618</xdr:colOff>
      <xdr:row>169</xdr:row>
      <xdr:rowOff>123264</xdr:rowOff>
    </xdr:to>
    <xdr:graphicFrame macro="">
      <xdr:nvGraphicFramePr>
        <xdr:cNvPr id="25" name="Graphique 17">
          <a:extLst>
            <a:ext uri="{FF2B5EF4-FFF2-40B4-BE49-F238E27FC236}">
              <a16:creationId xmlns:a16="http://schemas.microsoft.com/office/drawing/2014/main" id="{A4416D3C-EC2E-41C4-91A8-6D2221052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63</xdr:col>
      <xdr:colOff>207817</xdr:colOff>
      <xdr:row>83</xdr:row>
      <xdr:rowOff>51954</xdr:rowOff>
    </xdr:from>
    <xdr:to>
      <xdr:col>79</xdr:col>
      <xdr:colOff>311727</xdr:colOff>
      <xdr:row>115</xdr:row>
      <xdr:rowOff>51954</xdr:rowOff>
    </xdr:to>
    <xdr:graphicFrame macro="">
      <xdr:nvGraphicFramePr>
        <xdr:cNvPr id="28" name="Graphique 28">
          <a:extLst>
            <a:ext uri="{FF2B5EF4-FFF2-40B4-BE49-F238E27FC236}">
              <a16:creationId xmlns:a16="http://schemas.microsoft.com/office/drawing/2014/main" id="{CA62F672-32BA-4E11-B3AA-99D5228EA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63</xdr:col>
      <xdr:colOff>329046</xdr:colOff>
      <xdr:row>47</xdr:row>
      <xdr:rowOff>51954</xdr:rowOff>
    </xdr:from>
    <xdr:to>
      <xdr:col>79</xdr:col>
      <xdr:colOff>444161</xdr:colOff>
      <xdr:row>78</xdr:row>
      <xdr:rowOff>107984</xdr:rowOff>
    </xdr:to>
    <xdr:graphicFrame macro="">
      <xdr:nvGraphicFramePr>
        <xdr:cNvPr id="32" name="Graphique 29">
          <a:extLst>
            <a:ext uri="{FF2B5EF4-FFF2-40B4-BE49-F238E27FC236}">
              <a16:creationId xmlns:a16="http://schemas.microsoft.com/office/drawing/2014/main" id="{8554DB90-AE0D-474B-B4EE-123CDCFD0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71</xdr:col>
      <xdr:colOff>277091</xdr:colOff>
      <xdr:row>24</xdr:row>
      <xdr:rowOff>121227</xdr:rowOff>
    </xdr:from>
    <xdr:to>
      <xdr:col>88</xdr:col>
      <xdr:colOff>219023</xdr:colOff>
      <xdr:row>54</xdr:row>
      <xdr:rowOff>87610</xdr:rowOff>
    </xdr:to>
    <xdr:graphicFrame macro="">
      <xdr:nvGraphicFramePr>
        <xdr:cNvPr id="33" name="Graphique 30">
          <a:extLst>
            <a:ext uri="{FF2B5EF4-FFF2-40B4-BE49-F238E27FC236}">
              <a16:creationId xmlns:a16="http://schemas.microsoft.com/office/drawing/2014/main" id="{B3246F74-BA24-4347-AE0F-421B891E9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78441</xdr:colOff>
      <xdr:row>869</xdr:row>
      <xdr:rowOff>33618</xdr:rowOff>
    </xdr:from>
    <xdr:to>
      <xdr:col>23</xdr:col>
      <xdr:colOff>378759</xdr:colOff>
      <xdr:row>886</xdr:row>
      <xdr:rowOff>24093</xdr:rowOff>
    </xdr:to>
    <xdr:graphicFrame macro="">
      <xdr:nvGraphicFramePr>
        <xdr:cNvPr id="12" name="Chart 11">
          <a:extLst>
            <a:ext uri="{FF2B5EF4-FFF2-40B4-BE49-F238E27FC236}">
              <a16:creationId xmlns:a16="http://schemas.microsoft.com/office/drawing/2014/main" id="{1A39DE98-7BCF-4D0A-96CA-532A9188A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313765</xdr:colOff>
      <xdr:row>853</xdr:row>
      <xdr:rowOff>134471</xdr:rowOff>
    </xdr:from>
    <xdr:to>
      <xdr:col>26</xdr:col>
      <xdr:colOff>43143</xdr:colOff>
      <xdr:row>870</xdr:row>
      <xdr:rowOff>124946</xdr:rowOff>
    </xdr:to>
    <xdr:graphicFrame macro="">
      <xdr:nvGraphicFramePr>
        <xdr:cNvPr id="13" name="Chart 12">
          <a:extLst>
            <a:ext uri="{FF2B5EF4-FFF2-40B4-BE49-F238E27FC236}">
              <a16:creationId xmlns:a16="http://schemas.microsoft.com/office/drawing/2014/main" id="{22EACA12-B6EB-4E4A-80B0-42872D30E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403411</xdr:colOff>
      <xdr:row>909</xdr:row>
      <xdr:rowOff>22411</xdr:rowOff>
    </xdr:from>
    <xdr:to>
      <xdr:col>24</xdr:col>
      <xdr:colOff>289111</xdr:colOff>
      <xdr:row>926</xdr:row>
      <xdr:rowOff>12886</xdr:rowOff>
    </xdr:to>
    <xdr:graphicFrame macro="">
      <xdr:nvGraphicFramePr>
        <xdr:cNvPr id="16" name="Chart 15">
          <a:extLst>
            <a:ext uri="{FF2B5EF4-FFF2-40B4-BE49-F238E27FC236}">
              <a16:creationId xmlns:a16="http://schemas.microsoft.com/office/drawing/2014/main" id="{0892D1ED-471F-4F7A-80AA-5D1998F3F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235324</xdr:colOff>
      <xdr:row>911</xdr:row>
      <xdr:rowOff>-1</xdr:rowOff>
    </xdr:from>
    <xdr:to>
      <xdr:col>14</xdr:col>
      <xdr:colOff>535642</xdr:colOff>
      <xdr:row>927</xdr:row>
      <xdr:rowOff>147357</xdr:rowOff>
    </xdr:to>
    <xdr:graphicFrame macro="">
      <xdr:nvGraphicFramePr>
        <xdr:cNvPr id="14" name="Chart 13">
          <a:extLst>
            <a:ext uri="{FF2B5EF4-FFF2-40B4-BE49-F238E27FC236}">
              <a16:creationId xmlns:a16="http://schemas.microsoft.com/office/drawing/2014/main" id="{75F95584-5E29-4313-8E8F-2BD7C6148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1002</xdr:row>
      <xdr:rowOff>68035</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106454</xdr:colOff>
      <xdr:row>852</xdr:row>
      <xdr:rowOff>118780</xdr:rowOff>
    </xdr:from>
    <xdr:to>
      <xdr:col>20</xdr:col>
      <xdr:colOff>775606</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119495</xdr:colOff>
      <xdr:row>852</xdr:row>
      <xdr:rowOff>71004</xdr:rowOff>
    </xdr:from>
    <xdr:to>
      <xdr:col>51</xdr:col>
      <xdr:colOff>287482</xdr:colOff>
      <xdr:row>906</xdr:row>
      <xdr:rowOff>147205</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600074</xdr:colOff>
      <xdr:row>263</xdr:row>
      <xdr:rowOff>47625</xdr:rowOff>
    </xdr:from>
    <xdr:to>
      <xdr:col>18</xdr:col>
      <xdr:colOff>361949</xdr:colOff>
      <xdr:row>283</xdr:row>
      <xdr:rowOff>142875</xdr:rowOff>
    </xdr:to>
    <xdr:graphicFrame macro="">
      <xdr:nvGraphicFramePr>
        <xdr:cNvPr id="2" name="Chart 1">
          <a:extLst>
            <a:ext uri="{FF2B5EF4-FFF2-40B4-BE49-F238E27FC236}">
              <a16:creationId xmlns:a16="http://schemas.microsoft.com/office/drawing/2014/main" id="{EF9560A7-F395-4195-BCAF-E3C1D3DC4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600075</xdr:colOff>
      <xdr:row>284</xdr:row>
      <xdr:rowOff>19050</xdr:rowOff>
    </xdr:from>
    <xdr:to>
      <xdr:col>18</xdr:col>
      <xdr:colOff>361950</xdr:colOff>
      <xdr:row>304</xdr:row>
      <xdr:rowOff>114300</xdr:rowOff>
    </xdr:to>
    <xdr:graphicFrame macro="">
      <xdr:nvGraphicFramePr>
        <xdr:cNvPr id="3" name="Chart 2">
          <a:extLst>
            <a:ext uri="{FF2B5EF4-FFF2-40B4-BE49-F238E27FC236}">
              <a16:creationId xmlns:a16="http://schemas.microsoft.com/office/drawing/2014/main" id="{D4983F84-9447-4E1A-A17D-B7BAB41C5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390525</xdr:colOff>
      <xdr:row>284</xdr:row>
      <xdr:rowOff>19050</xdr:rowOff>
    </xdr:from>
    <xdr:to>
      <xdr:col>26</xdr:col>
      <xdr:colOff>409575</xdr:colOff>
      <xdr:row>304</xdr:row>
      <xdr:rowOff>95250</xdr:rowOff>
    </xdr:to>
    <xdr:graphicFrame macro="">
      <xdr:nvGraphicFramePr>
        <xdr:cNvPr id="4" name="Chart 3">
          <a:extLst>
            <a:ext uri="{FF2B5EF4-FFF2-40B4-BE49-F238E27FC236}">
              <a16:creationId xmlns:a16="http://schemas.microsoft.com/office/drawing/2014/main" id="{2C19B688-80B9-4EE0-B391-FA6E35F45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152399</xdr:colOff>
      <xdr:row>15</xdr:row>
      <xdr:rowOff>142875</xdr:rowOff>
    </xdr:from>
    <xdr:to>
      <xdr:col>13</xdr:col>
      <xdr:colOff>600074</xdr:colOff>
      <xdr:row>38</xdr:row>
      <xdr:rowOff>152400</xdr:rowOff>
    </xdr:to>
    <xdr:graphicFrame macro="">
      <xdr:nvGraphicFramePr>
        <xdr:cNvPr id="2" name="Chart 1">
          <a:extLst>
            <a:ext uri="{FF2B5EF4-FFF2-40B4-BE49-F238E27FC236}">
              <a16:creationId xmlns:a16="http://schemas.microsoft.com/office/drawing/2014/main" id="{50750552-9D42-4972-854D-093E1C993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604837</xdr:colOff>
      <xdr:row>15</xdr:row>
      <xdr:rowOff>142874</xdr:rowOff>
    </xdr:from>
    <xdr:to>
      <xdr:col>23</xdr:col>
      <xdr:colOff>28575</xdr:colOff>
      <xdr:row>38</xdr:row>
      <xdr:rowOff>161924</xdr:rowOff>
    </xdr:to>
    <xdr:graphicFrame macro="">
      <xdr:nvGraphicFramePr>
        <xdr:cNvPr id="3" name="Chart 2">
          <a:extLst>
            <a:ext uri="{FF2B5EF4-FFF2-40B4-BE49-F238E27FC236}">
              <a16:creationId xmlns:a16="http://schemas.microsoft.com/office/drawing/2014/main" id="{599A582A-FDC0-41AF-9AC0-D7AD48AC4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42862</xdr:colOff>
      <xdr:row>15</xdr:row>
      <xdr:rowOff>142875</xdr:rowOff>
    </xdr:from>
    <xdr:to>
      <xdr:col>41</xdr:col>
      <xdr:colOff>266700</xdr:colOff>
      <xdr:row>48</xdr:row>
      <xdr:rowOff>19050</xdr:rowOff>
    </xdr:to>
    <xdr:graphicFrame macro="">
      <xdr:nvGraphicFramePr>
        <xdr:cNvPr id="4" name="Chart 3">
          <a:extLst>
            <a:ext uri="{FF2B5EF4-FFF2-40B4-BE49-F238E27FC236}">
              <a16:creationId xmlns:a16="http://schemas.microsoft.com/office/drawing/2014/main" id="{6A17B64B-D007-4F28-8909-84223C57A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423861</xdr:colOff>
      <xdr:row>39</xdr:row>
      <xdr:rowOff>9524</xdr:rowOff>
    </xdr:from>
    <xdr:to>
      <xdr:col>12</xdr:col>
      <xdr:colOff>257175</xdr:colOff>
      <xdr:row>63</xdr:row>
      <xdr:rowOff>152400</xdr:rowOff>
    </xdr:to>
    <xdr:graphicFrame macro="">
      <xdr:nvGraphicFramePr>
        <xdr:cNvPr id="5" name="Chart 4">
          <a:extLst>
            <a:ext uri="{FF2B5EF4-FFF2-40B4-BE49-F238E27FC236}">
              <a16:creationId xmlns:a16="http://schemas.microsoft.com/office/drawing/2014/main" id="{66C23F5F-2E99-48FA-8FD7-661A3F6E8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276225</xdr:colOff>
      <xdr:row>39</xdr:row>
      <xdr:rowOff>9525</xdr:rowOff>
    </xdr:from>
    <xdr:to>
      <xdr:col>22</xdr:col>
      <xdr:colOff>109539</xdr:colOff>
      <xdr:row>63</xdr:row>
      <xdr:rowOff>152401</xdr:rowOff>
    </xdr:to>
    <xdr:graphicFrame macro="">
      <xdr:nvGraphicFramePr>
        <xdr:cNvPr id="6" name="Chart 5">
          <a:extLst>
            <a:ext uri="{FF2B5EF4-FFF2-40B4-BE49-F238E27FC236}">
              <a16:creationId xmlns:a16="http://schemas.microsoft.com/office/drawing/2014/main" id="{99160F31-C33A-437D-A176-D9A51BC27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152399</xdr:colOff>
      <xdr:row>48</xdr:row>
      <xdr:rowOff>85725</xdr:rowOff>
    </xdr:from>
    <xdr:to>
      <xdr:col>33</xdr:col>
      <xdr:colOff>428624</xdr:colOff>
      <xdr:row>73</xdr:row>
      <xdr:rowOff>66676</xdr:rowOff>
    </xdr:to>
    <xdr:graphicFrame macro="">
      <xdr:nvGraphicFramePr>
        <xdr:cNvPr id="7" name="Chart 6">
          <a:extLst>
            <a:ext uri="{FF2B5EF4-FFF2-40B4-BE49-F238E27FC236}">
              <a16:creationId xmlns:a16="http://schemas.microsoft.com/office/drawing/2014/main" id="{06996F03-F99C-42B6-81FF-074FDF282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161925</xdr:colOff>
      <xdr:row>73</xdr:row>
      <xdr:rowOff>114300</xdr:rowOff>
    </xdr:from>
    <xdr:to>
      <xdr:col>33</xdr:col>
      <xdr:colOff>438150</xdr:colOff>
      <xdr:row>98</xdr:row>
      <xdr:rowOff>95251</xdr:rowOff>
    </xdr:to>
    <xdr:graphicFrame macro="">
      <xdr:nvGraphicFramePr>
        <xdr:cNvPr id="8" name="Chart 7">
          <a:extLst>
            <a:ext uri="{FF2B5EF4-FFF2-40B4-BE49-F238E27FC236}">
              <a16:creationId xmlns:a16="http://schemas.microsoft.com/office/drawing/2014/main" id="{92B2966A-0F11-429D-8620-22B52DD9F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400050</xdr:colOff>
      <xdr:row>64</xdr:row>
      <xdr:rowOff>47625</xdr:rowOff>
    </xdr:from>
    <xdr:to>
      <xdr:col>12</xdr:col>
      <xdr:colOff>233364</xdr:colOff>
      <xdr:row>89</xdr:row>
      <xdr:rowOff>28576</xdr:rowOff>
    </xdr:to>
    <xdr:graphicFrame macro="">
      <xdr:nvGraphicFramePr>
        <xdr:cNvPr id="9" name="Chart 8">
          <a:extLst>
            <a:ext uri="{FF2B5EF4-FFF2-40B4-BE49-F238E27FC236}">
              <a16:creationId xmlns:a16="http://schemas.microsoft.com/office/drawing/2014/main" id="{D4C45B32-2D94-4579-81C2-541C4794A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304800</xdr:colOff>
      <xdr:row>64</xdr:row>
      <xdr:rowOff>104775</xdr:rowOff>
    </xdr:from>
    <xdr:to>
      <xdr:col>22</xdr:col>
      <xdr:colOff>138114</xdr:colOff>
      <xdr:row>89</xdr:row>
      <xdr:rowOff>85726</xdr:rowOff>
    </xdr:to>
    <xdr:graphicFrame macro="">
      <xdr:nvGraphicFramePr>
        <xdr:cNvPr id="10" name="Chart 9">
          <a:extLst>
            <a:ext uri="{FF2B5EF4-FFF2-40B4-BE49-F238E27FC236}">
              <a16:creationId xmlns:a16="http://schemas.microsoft.com/office/drawing/2014/main" id="{6CADEE7E-F4AB-407C-91B0-0B09AF5A6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487454</xdr:colOff>
      <xdr:row>19</xdr:row>
      <xdr:rowOff>152401</xdr:rowOff>
    </xdr:from>
    <xdr:to>
      <xdr:col>28</xdr:col>
      <xdr:colOff>112058</xdr:colOff>
      <xdr:row>49</xdr:row>
      <xdr:rowOff>112059</xdr:rowOff>
    </xdr:to>
    <xdr:graphicFrame macro="">
      <xdr:nvGraphicFramePr>
        <xdr:cNvPr id="2" name="Chart 1">
          <a:extLst>
            <a:ext uri="{FF2B5EF4-FFF2-40B4-BE49-F238E27FC236}">
              <a16:creationId xmlns:a16="http://schemas.microsoft.com/office/drawing/2014/main" id="{3E713372-B08F-452C-886D-940EDEA4B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123264</xdr:colOff>
      <xdr:row>19</xdr:row>
      <xdr:rowOff>152399</xdr:rowOff>
    </xdr:from>
    <xdr:to>
      <xdr:col>40</xdr:col>
      <xdr:colOff>381000</xdr:colOff>
      <xdr:row>49</xdr:row>
      <xdr:rowOff>89646</xdr:rowOff>
    </xdr:to>
    <xdr:graphicFrame macro="">
      <xdr:nvGraphicFramePr>
        <xdr:cNvPr id="3" name="Chart 2">
          <a:extLst>
            <a:ext uri="{FF2B5EF4-FFF2-40B4-BE49-F238E27FC236}">
              <a16:creationId xmlns:a16="http://schemas.microsoft.com/office/drawing/2014/main" id="{19C5477E-611E-4D26-BF9A-A1670B13B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392205</xdr:colOff>
      <xdr:row>19</xdr:row>
      <xdr:rowOff>152399</xdr:rowOff>
    </xdr:from>
    <xdr:to>
      <xdr:col>59</xdr:col>
      <xdr:colOff>549088</xdr:colOff>
      <xdr:row>57</xdr:row>
      <xdr:rowOff>123265</xdr:rowOff>
    </xdr:to>
    <xdr:graphicFrame macro="">
      <xdr:nvGraphicFramePr>
        <xdr:cNvPr id="5" name="Chart 4">
          <a:extLst>
            <a:ext uri="{FF2B5EF4-FFF2-40B4-BE49-F238E27FC236}">
              <a16:creationId xmlns:a16="http://schemas.microsoft.com/office/drawing/2014/main" id="{4D098B92-DC15-4480-B90D-29950ABE0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549087</xdr:colOff>
      <xdr:row>51</xdr:row>
      <xdr:rowOff>17931</xdr:rowOff>
    </xdr:from>
    <xdr:to>
      <xdr:col>35</xdr:col>
      <xdr:colOff>134469</xdr:colOff>
      <xdr:row>77</xdr:row>
      <xdr:rowOff>44824</xdr:rowOff>
    </xdr:to>
    <xdr:graphicFrame macro="">
      <xdr:nvGraphicFramePr>
        <xdr:cNvPr id="6" name="Chart 5">
          <a:extLst>
            <a:ext uri="{FF2B5EF4-FFF2-40B4-BE49-F238E27FC236}">
              <a16:creationId xmlns:a16="http://schemas.microsoft.com/office/drawing/2014/main" id="{3AF2CEE4-10AD-4B4E-A65B-2B33028E5F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571499</xdr:colOff>
      <xdr:row>77</xdr:row>
      <xdr:rowOff>56031</xdr:rowOff>
    </xdr:from>
    <xdr:to>
      <xdr:col>35</xdr:col>
      <xdr:colOff>156881</xdr:colOff>
      <xdr:row>103</xdr:row>
      <xdr:rowOff>82924</xdr:rowOff>
    </xdr:to>
    <xdr:graphicFrame macro="">
      <xdr:nvGraphicFramePr>
        <xdr:cNvPr id="7" name="Chart 6">
          <a:extLst>
            <a:ext uri="{FF2B5EF4-FFF2-40B4-BE49-F238E27FC236}">
              <a16:creationId xmlns:a16="http://schemas.microsoft.com/office/drawing/2014/main" id="{DA354EDF-F2C5-4EDE-9BE8-4A495208A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168087</xdr:colOff>
      <xdr:row>61</xdr:row>
      <xdr:rowOff>0</xdr:rowOff>
    </xdr:from>
    <xdr:to>
      <xdr:col>55</xdr:col>
      <xdr:colOff>515470</xdr:colOff>
      <xdr:row>106</xdr:row>
      <xdr:rowOff>123265</xdr:rowOff>
    </xdr:to>
    <xdr:graphicFrame macro="">
      <xdr:nvGraphicFramePr>
        <xdr:cNvPr id="8" name="Chart 7">
          <a:extLst>
            <a:ext uri="{FF2B5EF4-FFF2-40B4-BE49-F238E27FC236}">
              <a16:creationId xmlns:a16="http://schemas.microsoft.com/office/drawing/2014/main" id="{2BA4B8F6-91BE-4D3E-952D-7654E68A7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294409</xdr:colOff>
      <xdr:row>50</xdr:row>
      <xdr:rowOff>121227</xdr:rowOff>
    </xdr:from>
    <xdr:to>
      <xdr:col>21</xdr:col>
      <xdr:colOff>485927</xdr:colOff>
      <xdr:row>76</xdr:row>
      <xdr:rowOff>148121</xdr:rowOff>
    </xdr:to>
    <xdr:graphicFrame macro="">
      <xdr:nvGraphicFramePr>
        <xdr:cNvPr id="9" name="Chart 8">
          <a:extLst>
            <a:ext uri="{FF2B5EF4-FFF2-40B4-BE49-F238E27FC236}">
              <a16:creationId xmlns:a16="http://schemas.microsoft.com/office/drawing/2014/main" id="{B1CF8062-DF86-4B4A-B701-9F4758929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346364</xdr:colOff>
      <xdr:row>77</xdr:row>
      <xdr:rowOff>34637</xdr:rowOff>
    </xdr:from>
    <xdr:to>
      <xdr:col>21</xdr:col>
      <xdr:colOff>537882</xdr:colOff>
      <xdr:row>103</xdr:row>
      <xdr:rowOff>61530</xdr:rowOff>
    </xdr:to>
    <xdr:graphicFrame macro="">
      <xdr:nvGraphicFramePr>
        <xdr:cNvPr id="10" name="Chart 9">
          <a:extLst>
            <a:ext uri="{FF2B5EF4-FFF2-40B4-BE49-F238E27FC236}">
              <a16:creationId xmlns:a16="http://schemas.microsoft.com/office/drawing/2014/main" id="{4EB5D754-CE06-47D5-BD78-6B829838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415637</xdr:colOff>
      <xdr:row>107</xdr:row>
      <xdr:rowOff>86590</xdr:rowOff>
    </xdr:from>
    <xdr:to>
      <xdr:col>55</xdr:col>
      <xdr:colOff>156883</xdr:colOff>
      <xdr:row>153</xdr:row>
      <xdr:rowOff>53991</xdr:rowOff>
    </xdr:to>
    <xdr:graphicFrame macro="">
      <xdr:nvGraphicFramePr>
        <xdr:cNvPr id="11" name="Chart 10">
          <a:extLst>
            <a:ext uri="{FF2B5EF4-FFF2-40B4-BE49-F238E27FC236}">
              <a16:creationId xmlns:a16="http://schemas.microsoft.com/office/drawing/2014/main" id="{B6A67057-6E02-47F9-8A71-53BBADF07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55</xdr:col>
      <xdr:colOff>294409</xdr:colOff>
      <xdr:row>107</xdr:row>
      <xdr:rowOff>103909</xdr:rowOff>
    </xdr:from>
    <xdr:to>
      <xdr:col>76</xdr:col>
      <xdr:colOff>35655</xdr:colOff>
      <xdr:row>153</xdr:row>
      <xdr:rowOff>71310</xdr:rowOff>
    </xdr:to>
    <xdr:graphicFrame macro="">
      <xdr:nvGraphicFramePr>
        <xdr:cNvPr id="12" name="Chart 11">
          <a:extLst>
            <a:ext uri="{FF2B5EF4-FFF2-40B4-BE49-F238E27FC236}">
              <a16:creationId xmlns:a16="http://schemas.microsoft.com/office/drawing/2014/main" id="{0E7ABF2D-857B-40E2-A7A3-E1ACC93CA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 val="Analysis-class-subtype23"/>
    </sheetNames>
    <sheetDataSet>
      <sheetData sheetId="0" refreshError="1"/>
      <sheetData sheetId="1" refreshError="1"/>
      <sheetData sheetId="2" refreshError="1"/>
      <sheetData sheetId="3" refreshError="1"/>
      <sheetData sheetId="4" refreshError="1"/>
      <sheetData sheetId="5" refreshError="1"/>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39</v>
          </cell>
          <cell r="C2">
            <v>3</v>
          </cell>
          <cell r="D2">
            <v>37</v>
          </cell>
          <cell r="E2">
            <v>5</v>
          </cell>
          <cell r="F2">
            <v>6</v>
          </cell>
          <cell r="G2">
            <v>70</v>
          </cell>
          <cell r="H2">
            <v>72</v>
          </cell>
          <cell r="I2">
            <v>49</v>
          </cell>
          <cell r="J2">
            <v>319</v>
          </cell>
          <cell r="K2">
            <v>493</v>
          </cell>
          <cell r="L2">
            <v>13</v>
          </cell>
          <cell r="M2">
            <v>2</v>
          </cell>
        </row>
        <row r="3">
          <cell r="A3" t="str">
            <v>Background</v>
          </cell>
          <cell r="B3">
            <v>3</v>
          </cell>
          <cell r="C3">
            <v>1</v>
          </cell>
          <cell r="D3">
            <v>48</v>
          </cell>
          <cell r="E3">
            <v>0</v>
          </cell>
          <cell r="F3">
            <v>5</v>
          </cell>
          <cell r="G3">
            <v>27</v>
          </cell>
          <cell r="H3">
            <v>1</v>
          </cell>
          <cell r="I3">
            <v>61</v>
          </cell>
          <cell r="J3">
            <v>15</v>
          </cell>
          <cell r="K3">
            <v>35</v>
          </cell>
          <cell r="L3">
            <v>1</v>
          </cell>
          <cell r="M3">
            <v>0</v>
          </cell>
        </row>
        <row r="4">
          <cell r="A4" t="str">
            <v>Creation</v>
          </cell>
          <cell r="B4">
            <v>1</v>
          </cell>
          <cell r="C4">
            <v>5</v>
          </cell>
          <cell r="D4">
            <v>31</v>
          </cell>
          <cell r="E4">
            <v>2</v>
          </cell>
          <cell r="F4">
            <v>2</v>
          </cell>
          <cell r="G4">
            <v>2</v>
          </cell>
          <cell r="H4">
            <v>0</v>
          </cell>
          <cell r="I4">
            <v>0</v>
          </cell>
          <cell r="J4">
            <v>128</v>
          </cell>
          <cell r="K4">
            <v>31</v>
          </cell>
          <cell r="L4">
            <v>0</v>
          </cell>
          <cell r="M4">
            <v>0</v>
          </cell>
        </row>
      </sheetData>
      <sheetData sheetId="10">
        <row r="9">
          <cell r="A9" t="str">
            <v>Background</v>
          </cell>
        </row>
        <row r="10">
          <cell r="A10" t="str">
            <v>Creation</v>
          </cell>
        </row>
        <row r="11">
          <cell r="A11" t="str">
            <v>Use</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4A377ED-5F31-4A19-B22E-C6A6FEA8125E}" name="Table13" displayName="Table13" ref="A1:AD6" totalsRowShown="0">
  <autoFilter ref="A1:AD6" xr:uid="{F01E7C4F-AA2C-4335-8191-FC2723FBEA83}"/>
  <tableColumns count="30">
    <tableColumn id="1" xr3:uid="{17041832-6FF2-418B-B31F-42BECA69FF65}" name="Column1"/>
    <tableColumn id="2" xr3:uid="{1FE25C07-9B17-457C-9B16-3BF9E7C9DBEF}" name="ArrayExpress"/>
    <tableColumn id="4" xr3:uid="{93222DE8-59EE-40EC-B397-0E4E137464B9}" name="BioProject"/>
    <tableColumn id="5" xr3:uid="{74960DB8-64E3-4B5D-A9C3-8AB4CDAFAE73}" name="BioSamples"/>
    <tableColumn id="25" xr3:uid="{D8460908-EE1E-4FE9-B207-23577F3B3EA6}" name="ChEBI"/>
    <tableColumn id="26" xr3:uid="{CE738355-0BEC-4F5E-8A6E-9FC3CE5F28E5}" name="ChEMBL"/>
    <tableColumn id="6" xr3:uid="{5CEEC711-7536-4896-A024-B351D19ABE6E}" name="dbGaP"/>
    <tableColumn id="27" xr3:uid="{CEC66FAA-FE04-4190-A9BF-F511462EC77E}" name="EFO"/>
    <tableColumn id="29" xr3:uid="{E5A55A37-FEDD-46C0-8420-2AAAD05AB610}" name="EGA"/>
    <tableColumn id="7" xr3:uid="{D5F5CC1A-9208-43FD-AE93-5F22C8E0018B}" name="EMDB"/>
    <tableColumn id="8" xr3:uid="{0856B9B9-3052-496D-8382-6523695C2C92}" name="ENA"/>
    <tableColumn id="9" xr3:uid="{B62F16A1-66EC-47FD-AEB4-EDDEA36665B5}" name="Ensembl"/>
    <tableColumn id="10" xr3:uid="{80AE5F07-69B6-4C71-BAF5-9AA8E6FEC843}" name="GCA"/>
    <tableColumn id="11" xr3:uid="{C0B558C0-6383-4D4A-92EA-1F7E4712CAB2}" name="Gene Ontology (GO)"/>
    <tableColumn id="12" xr3:uid="{2C047802-59E8-454E-BF55-0AA43337E015}" name="GEO"/>
    <tableColumn id="13" xr3:uid="{B9AB7F89-38CF-422F-9F98-549F3A4AC2C6}" name="HPA"/>
    <tableColumn id="14" xr3:uid="{DA41C19E-B898-4D14-949B-CAF213A229D3}" name="IGSR/1000 Genomes"/>
    <tableColumn id="15" xr3:uid="{8C6600BE-E427-430B-B00E-364A08A56D74}" name="InterPro"/>
    <tableColumn id="16" xr3:uid="{FD6502AB-D21D-46B2-BB30-BE3F36E89604}" name="OMIM"/>
    <tableColumn id="17" xr3:uid="{8490F57A-2995-430A-BFF7-AE1185596DE0}" name="PDBe"/>
    <tableColumn id="18" xr3:uid="{3484EFE7-0255-4C9C-93E4-67BF65B1D6C4}" name="Pfam"/>
    <tableColumn id="19" xr3:uid="{16839ADC-7D8B-4856-BC55-87875F7E0455}" name="PRIDE"/>
    <tableColumn id="30" xr3:uid="{CB45E01D-13D3-45A2-A67B-98F9D11ED857}" name="Reactome"/>
    <tableColumn id="20" xr3:uid="{C961F6C0-D502-45BC-AAA5-1CBA6E4439B8}" name="RefSeq"/>
    <tableColumn id="21" xr3:uid="{F7C89374-63DD-4987-A452-0B410289A2EC}" name="RefSNP"/>
    <tableColumn id="31" xr3:uid="{22D9AF15-85D9-49F3-AADE-81739F0EE87E}" name="Rfam"/>
    <tableColumn id="22" xr3:uid="{FE5DDAE4-1962-44BB-AB32-EC95A4FDD266}" name="RRID"/>
    <tableColumn id="23" xr3:uid="{B39EC063-E8BF-428D-8D7D-984AEB1DBA7F}" name="UniProt"/>
    <tableColumn id="24" xr3:uid="{05A248CF-4DBD-4F00-9719-4B200329FD2A}" name="TOTAL" dataDxfId="63">
      <calculatedColumnFormula>SUM(Table13[[#This Row],[ArrayExpress]:[UniProt]])</calculatedColumnFormula>
    </tableColumn>
    <tableColumn id="32" xr3:uid="{B58402AD-E47C-48C3-A958-E40B517709CB}" name="PERCENTAGE" dataDxfId="62">
      <calculatedColumnFormula>Table13[[#This Row],[TOTAL]]/$AC$5</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98C980E-08FE-4D52-8149-782E85A4F584}" name="Table1316" displayName="Table1316" ref="A8:AD12" totalsRowShown="0">
  <autoFilter ref="A8:AD12" xr:uid="{3094FDB5-699E-465F-A5D2-11B7F5460DFF}"/>
  <tableColumns count="30">
    <tableColumn id="1" xr3:uid="{C10544DD-2692-4B19-8A8C-13C0F893F46A}" name="Column1"/>
    <tableColumn id="2" xr3:uid="{8EF695F4-E79D-43FF-89DA-337DF0666F62}" name="ArrayExpress-P"/>
    <tableColumn id="4" xr3:uid="{D44CB1FD-30D0-4664-AADA-A16F00BBB0C9}" name="BioProject-P"/>
    <tableColumn id="5" xr3:uid="{AC79B905-6882-49DD-8D02-593755F08A33}" name="BioSamples-P"/>
    <tableColumn id="25" xr3:uid="{A958D1A8-E03B-4168-8AB7-94FBB8639B68}" name="ChEBI-P"/>
    <tableColumn id="26" xr3:uid="{6D97C45D-04A5-4C1E-92CF-A1604AD72E3E}" name="ChEMBL-P"/>
    <tableColumn id="6" xr3:uid="{699037B6-6696-40C5-961E-6E8CD043A554}" name="dbGaP-P"/>
    <tableColumn id="27" xr3:uid="{A50258FC-0957-4195-B670-973FA5A7EE45}" name="EFO-P"/>
    <tableColumn id="28" xr3:uid="{DF31B204-0524-4CD8-9BC6-4EACFA6A4C90}" name="EGA-P"/>
    <tableColumn id="7" xr3:uid="{C9E79B93-B34B-448E-9078-64278C5F50A2}" name="EMDB-P"/>
    <tableColumn id="8" xr3:uid="{9B745181-7A4C-4E83-9FBC-F4E9A71DC2F8}" name="ENA-P"/>
    <tableColumn id="9" xr3:uid="{4464ABAE-7E76-4E5D-A130-5772AE818999}" name="Ensembl-P"/>
    <tableColumn id="10" xr3:uid="{A10A5628-617F-4E33-A176-F968160627E9}" name="GCA-P"/>
    <tableColumn id="11" xr3:uid="{F67682D0-DF86-45C3-9209-BDBDD8AFF5E9}" name="Gene Ontology (GO)-P"/>
    <tableColumn id="12" xr3:uid="{07075505-97EB-44F2-9151-37E1C3FFF257}" name="GEO-P"/>
    <tableColumn id="13" xr3:uid="{E26D329E-DFCF-4098-95E8-863B23F859D1}" name="HPA-P"/>
    <tableColumn id="14" xr3:uid="{98D02852-1A9B-4BEC-9ECA-34456F1D43EB}" name="IGSR/1000 Genomes-P"/>
    <tableColumn id="15" xr3:uid="{E8DF18CF-5446-4F7E-8815-027635A89DA3}" name="InterPro-P"/>
    <tableColumn id="16" xr3:uid="{B33DA969-E2C8-4203-BAE7-A1A825C968ED}" name="OMIM-P"/>
    <tableColumn id="17" xr3:uid="{89331D8D-53A2-49C3-B46E-F4D8146BF325}" name="PDBe-P"/>
    <tableColumn id="18" xr3:uid="{59F2DEC8-999F-449F-8227-F8BB9FBE2FA9}" name="Pfam-P"/>
    <tableColumn id="19" xr3:uid="{ACB2C7FD-D5BD-4F4C-95BB-6D79F0CFEDAC}" name="PRIDE-P"/>
    <tableColumn id="29" xr3:uid="{3FEDAD7C-7EAE-4572-9ACC-4C3441D5DE43}" name="Reactome-P"/>
    <tableColumn id="20" xr3:uid="{3888D08C-30F8-4524-BA9E-DC4A029A68C2}" name="RefSeq-P"/>
    <tableColumn id="21" xr3:uid="{F94A68DA-A76D-4FAD-8DDF-F97BE2F59D14}" name="RefSNP-P"/>
    <tableColumn id="30" xr3:uid="{B9E1F5DB-37E0-4015-9EB8-92B528738FD0}" name="Rfam-P"/>
    <tableColumn id="22" xr3:uid="{B2B41695-9A44-4313-9828-33BC24D7A2D9}" name="RRID-P"/>
    <tableColumn id="23" xr3:uid="{C85DD7ED-63CB-40F2-B5D3-2465AE3DBA18}" name="UniProt-P"/>
    <tableColumn id="24" xr3:uid="{34D68AF2-1CC2-41B2-8C85-393C69FCBDBE}" name="TOTAL" dataDxfId="61">
      <calculatedColumnFormula>SUM(Table1316[[#This Row],[ArrayExpress-P]:[UniProt-P]])</calculatedColumnFormula>
    </tableColumn>
    <tableColumn id="31" xr3:uid="{F6A41F1A-6855-4C95-A942-0C634555854E}" name="Percentage" dataDxfId="60">
      <calculatedColumnFormula>Table1316[[#This Row],[TOTAL]]/$AC$12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C4C662-5DAE-482E-A022-B32026EA808B}" name="Table1314" displayName="Table1314" ref="A123:AD128" totalsRowShown="0">
  <autoFilter ref="A123:AD128" xr:uid="{75B44DA8-1730-4F9C-BE6B-B617B995145B}"/>
  <tableColumns count="30">
    <tableColumn id="1" xr3:uid="{45550F1F-5D79-4C40-A632-C6CAF32A34E8}" name="Column1"/>
    <tableColumn id="2" xr3:uid="{DF1BC401-780C-48E0-B061-BA12EA0BFF52}" name="ArrayExpress"/>
    <tableColumn id="4" xr3:uid="{ED8318E6-23DF-4552-BE7D-E3F5113CC02E}" name="BioProject"/>
    <tableColumn id="5" xr3:uid="{255F0F83-A7D2-41F8-B969-249803151816}" name="BioSamples"/>
    <tableColumn id="25" xr3:uid="{B5AA6D65-CC7A-4405-8442-E9B6055A49A9}" name="ChEBI"/>
    <tableColumn id="26" xr3:uid="{53AF56AD-CA40-439D-B8BD-88DEE6857E25}" name="ChEMBL"/>
    <tableColumn id="6" xr3:uid="{DC39DF1A-E497-475C-A9D5-166CE3526249}" name="dbGaP"/>
    <tableColumn id="27" xr3:uid="{64F9E4C5-3EE5-4502-838C-587426BCCCEB}" name="EFO"/>
    <tableColumn id="29" xr3:uid="{1DEDA121-5D03-46CC-894C-93E68F0EA7EB}" name="EGA"/>
    <tableColumn id="7" xr3:uid="{5CE406E5-167B-494D-8FB2-A929182E7EF8}" name="EMDB"/>
    <tableColumn id="8" xr3:uid="{B52B1F74-A0D1-40B3-9C29-D5A8D94E8F79}" name="ENA"/>
    <tableColumn id="9" xr3:uid="{55A7715B-C833-47BB-9510-5DDB1F70C26F}" name="Ensembl"/>
    <tableColumn id="10" xr3:uid="{6F2E18C7-06FB-40EF-80C7-A05188DB60D6}" name="GCA"/>
    <tableColumn id="11" xr3:uid="{807D1D10-D25F-4BF2-824C-7F8B07F8048D}" name="Gene Ontology (GO)"/>
    <tableColumn id="12" xr3:uid="{0F1E1EF0-A2A0-4D43-8541-78EA47B567DF}" name="GEO"/>
    <tableColumn id="13" xr3:uid="{E272924E-4D54-4BEF-A5F6-F82BD1C19038}" name="HPA"/>
    <tableColumn id="14" xr3:uid="{E008E84E-2733-4F9A-9B3F-94D63E7A54BB}" name="IGSR/1000 Genomes"/>
    <tableColumn id="15" xr3:uid="{C60CC791-1705-4D3C-8661-ED679767C4D8}" name="InterPro"/>
    <tableColumn id="16" xr3:uid="{25921EB8-7EBD-4FDE-A6E1-7C197418C36C}" name="OMIM"/>
    <tableColumn id="17" xr3:uid="{783DA763-A6FE-4813-8359-0AF86227B9F7}" name="PDBe"/>
    <tableColumn id="18" xr3:uid="{2887FF52-020D-4159-95F3-489219AD9F17}" name="Pfam"/>
    <tableColumn id="19" xr3:uid="{E8DBA34F-6908-463B-BAAE-A0F1BF0AD87B}" name="PRIDE"/>
    <tableColumn id="30" xr3:uid="{23119FB7-4B7F-43DB-B627-8951F1CC1A5F}" name="Reactome"/>
    <tableColumn id="20" xr3:uid="{8F5C2F24-5D66-49DC-A1E4-46F1BDA51ED5}" name="RefSeq"/>
    <tableColumn id="21" xr3:uid="{3D471BA2-55D7-4BBF-B58F-2FAF85A60620}" name="RefSNP"/>
    <tableColumn id="31" xr3:uid="{8AAA38A8-251B-4EBE-AB36-9B7A05BEA00A}" name="Rfam"/>
    <tableColumn id="22" xr3:uid="{A3096D90-FCAB-4F51-A8AD-BB72897E8A72}" name="RRID"/>
    <tableColumn id="23" xr3:uid="{C1F77F57-3CFE-4F69-B808-2326DE00C8E4}" name="UniProt"/>
    <tableColumn id="24" xr3:uid="{F8FF394F-8295-42FC-A7F2-8C718E2CFDD0}" name="TOTAL" dataDxfId="59">
      <calculatedColumnFormula>SUM(Table1314[[#This Row],[ArrayExpress]:[UniProt]])</calculatedColumnFormula>
    </tableColumn>
    <tableColumn id="32" xr3:uid="{C0468617-4166-47DA-A10D-B4896D94B228}" name="PERCENTAGE" dataDxfId="58">
      <calculatedColumnFormula>Table1314[[#This Row],[TOTAL]]/$AC$5</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AB32877-AC45-4D4A-8385-CA4CD050DA61}" name="Table131616" displayName="Table131616" ref="A130:AD134" totalsRowShown="0">
  <autoFilter ref="A130:AD134" xr:uid="{03531739-FB9C-4FD1-838C-F944603FFC20}"/>
  <tableColumns count="30">
    <tableColumn id="1" xr3:uid="{114EF650-DDA0-403F-B667-5D716C7E3A43}" name="Column1"/>
    <tableColumn id="2" xr3:uid="{251977A4-68CA-4EAE-9573-EDD7BA2B45AF}" name="ArrayExpress"/>
    <tableColumn id="4" xr3:uid="{7111266A-8D88-4CB6-A8BB-3E49DCB1E788}" name="BioProject"/>
    <tableColumn id="5" xr3:uid="{8AA404C8-0B45-4239-9798-1545391B02CA}" name="BioSamples"/>
    <tableColumn id="25" xr3:uid="{DEE7803C-95E0-43B0-B0C0-C200AEDB220D}" name="ChEBI"/>
    <tableColumn id="26" xr3:uid="{64C08B66-7A9C-4309-AD48-50C60EBC70B4}" name="ChEMBL"/>
    <tableColumn id="6" xr3:uid="{3A1FE6DE-3E28-4D69-A5BD-6178000ED7AF}" name="dbGaP"/>
    <tableColumn id="27" xr3:uid="{959ED273-2D9D-481F-BBC8-4425A5EB6491}" name="EFO"/>
    <tableColumn id="28" xr3:uid="{A18297FC-B7AD-4C78-A661-18369C786D91}" name="EGA"/>
    <tableColumn id="7" xr3:uid="{3AC4E1AA-5D6E-4E24-990E-DB8880ADF702}" name="EMDB"/>
    <tableColumn id="8" xr3:uid="{1E26E290-1B61-45ED-B6EC-D42248615B2D}" name="ENA"/>
    <tableColumn id="9" xr3:uid="{A4E1AF11-09E4-4969-A98B-726E03419933}" name="Ensembl"/>
    <tableColumn id="10" xr3:uid="{5D16B59F-A4DA-43B4-A38D-2C9084AE9554}" name="GCA"/>
    <tableColumn id="11" xr3:uid="{BFD52463-1261-4D23-9372-E7FA1192452E}" name="Gene Ontology (GO)"/>
    <tableColumn id="12" xr3:uid="{AB151FE3-D11A-4A45-967C-0A173F2DF455}" name="GEO"/>
    <tableColumn id="13" xr3:uid="{25EE9314-5B0C-4A6F-B217-88C0B45074F3}" name="HPA"/>
    <tableColumn id="14" xr3:uid="{8488C193-490D-4351-A79C-AFE34FE46CE1}" name="IGSR/1000 Genomes"/>
    <tableColumn id="15" xr3:uid="{04EF0BE0-AE04-4B40-8988-9C200AB46BDB}" name="InterPro"/>
    <tableColumn id="16" xr3:uid="{4CE03A3A-00F8-46D4-A702-1C8B87855797}" name="OMIM"/>
    <tableColumn id="17" xr3:uid="{C446AFD8-B9DD-4FAE-9B01-FEEDF68BE3E6}" name="PDBe"/>
    <tableColumn id="18" xr3:uid="{7BAB9D84-A95F-48CA-AB34-225E02BAB520}" name="Pfam"/>
    <tableColumn id="19" xr3:uid="{DAB2A56B-BCC6-4C9C-BE9C-20B0C0B9B467}" name="PRIDE"/>
    <tableColumn id="29" xr3:uid="{8930B946-710C-4E1F-8739-9249BC4266D5}" name="Reactome"/>
    <tableColumn id="20" xr3:uid="{87E6F768-FF65-4E7F-99F4-82B9E0E9FB42}" name="RefSeq"/>
    <tableColumn id="21" xr3:uid="{A4B7DA37-0669-414A-AD16-28DC3270BABF}" name="RefSNP"/>
    <tableColumn id="30" xr3:uid="{F7F66EF0-5D67-47D2-84A2-0DB7EA2AEC49}" name="Rfam"/>
    <tableColumn id="22" xr3:uid="{299EEF92-D5C9-4129-9A24-D26B4F099990}" name="RRID"/>
    <tableColumn id="23" xr3:uid="{023293BA-B311-4694-A090-70DBDFEB3E27}" name="UniProt"/>
    <tableColumn id="24" xr3:uid="{7A4061E4-BD57-4E61-8A23-33333E613BF1}" name="TOTAL" dataDxfId="57">
      <calculatedColumnFormula>SUM(Table131616[[#This Row],[ArrayExpress]:[UniProt]])</calculatedColumnFormula>
    </tableColumn>
    <tableColumn id="31" xr3:uid="{517DCE00-54B2-49FF-9CB6-F6FA0E96EFE5}" name="Percentage" dataDxfId="56">
      <calculatedColumnFormula>Table131616[[#This Row],[TOTAL]]/$AC$12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80DF0DF-B5FD-42E2-829E-625F4D7ED698}" name="Table1317" displayName="Table1317" ref="AG123:BJ128" totalsRowShown="0">
  <autoFilter ref="AG123:BJ128" xr:uid="{0CCEDBBA-2421-45B4-A849-C6EBB124D193}"/>
  <tableColumns count="30">
    <tableColumn id="1" xr3:uid="{85DE5939-4A63-494A-B8DF-B7165E4F4621}" name="Column1"/>
    <tableColumn id="2" xr3:uid="{A5173ADC-6EBB-48E9-B8A1-07F87470BEE0}" name="ArrayExpress"/>
    <tableColumn id="4" xr3:uid="{88FEF1A4-FC51-4DF7-A7D1-A1BECA959D4C}" name="BioProject"/>
    <tableColumn id="5" xr3:uid="{15984230-6A2F-43A3-A4A8-3E840798256B}" name="BioSamples"/>
    <tableColumn id="25" xr3:uid="{C885FEDE-76EB-4185-A14F-6DB0B032D419}" name="ChEBI"/>
    <tableColumn id="26" xr3:uid="{FA8786E1-ADE8-40AC-AEA0-E44A244A9337}" name="ChEMBL"/>
    <tableColumn id="6" xr3:uid="{D3140F92-26D9-4EAE-8F37-16C76342152B}" name="dbGaP"/>
    <tableColumn id="27" xr3:uid="{CC9A5F50-0814-4033-94F5-FE24ED39B3EE}" name="EFO"/>
    <tableColumn id="29" xr3:uid="{83AECFDF-3233-48E4-AF4F-409D73F00A47}" name="EGA"/>
    <tableColumn id="7" xr3:uid="{AE0BE56F-699E-4B33-86DF-71DA36D819CE}" name="EMDB"/>
    <tableColumn id="8" xr3:uid="{8E4D1C97-1611-4C55-AEB8-CACBBE128C39}" name="ENA"/>
    <tableColumn id="9" xr3:uid="{79EA8FAA-1FDA-451B-BFB9-44075A72D920}" name="Ensembl"/>
    <tableColumn id="10" xr3:uid="{C4CE1DA3-A2FD-4186-87C2-D2305E594D92}" name="GCA"/>
    <tableColumn id="11" xr3:uid="{F0688982-7F35-456A-984A-2950A30D7F41}" name="Gene Ontology (GO)"/>
    <tableColumn id="12" xr3:uid="{1848AED6-9471-4F9C-92FF-AB13F75ADB56}" name="GEO"/>
    <tableColumn id="13" xr3:uid="{227ECF1F-DEDC-4585-A886-98526FC5A5CB}" name="HPA"/>
    <tableColumn id="14" xr3:uid="{7C7543A2-8ADD-44A0-995D-DFC9C19047F6}" name="IGSR/1000 Genomes"/>
    <tableColumn id="15" xr3:uid="{B085186C-6317-41EE-93BA-EA0D241CC1DB}" name="InterPro"/>
    <tableColumn id="16" xr3:uid="{C7532C81-C548-4FD3-878A-13AEDFDE2948}" name="OMIM"/>
    <tableColumn id="17" xr3:uid="{6DC4FA14-9335-460E-B787-D8FA336236EF}" name="PDBe"/>
    <tableColumn id="18" xr3:uid="{AACFD1A1-F6F2-489F-B104-EBA43350CF1E}" name="Pfam"/>
    <tableColumn id="19" xr3:uid="{FE1C53AC-EB9F-4DF6-A6AC-148ACBA476D7}" name="PRIDE"/>
    <tableColumn id="30" xr3:uid="{71B19A0E-E960-4654-8744-BA048B6EA94E}" name="Reactome"/>
    <tableColumn id="20" xr3:uid="{A0FC635B-8E7B-41DF-B791-9AFD13B965E4}" name="RefSeq"/>
    <tableColumn id="21" xr3:uid="{A538AD68-240E-426C-8C32-0DE1758BF8BC}" name="RefSNP"/>
    <tableColumn id="31" xr3:uid="{21F1D732-1FE9-414E-821F-210114AB61EC}" name="Rfam"/>
    <tableColumn id="22" xr3:uid="{C4BFFCCB-3FA2-4345-9EAE-482D65B5C52C}" name="RRID"/>
    <tableColumn id="23" xr3:uid="{74E346BB-A5A2-4C5F-8758-61057F6792CF}" name="UniProt"/>
    <tableColumn id="24" xr3:uid="{55BF22B8-5EF5-41E9-A2A5-E86CF6BFD347}" name="TOTAL" dataDxfId="55">
      <calculatedColumnFormula>SUM(Table1317[[#This Row],[ArrayExpress]:[UniProt]])</calculatedColumnFormula>
    </tableColumn>
    <tableColumn id="32" xr3:uid="{47C9CEB0-4DF7-48DF-8450-FC82F6CE3B2B}" name="PERCENTAGE" dataDxfId="54">
      <calculatedColumnFormula>Table1317[[#This Row],[TOTAL]]/$AC$5</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07802A8-8FB0-4161-B9B3-EB8E18296C57}" name="Table131618" displayName="Table131618" ref="AG130:BJ134" totalsRowShown="0">
  <autoFilter ref="AG130:BJ134" xr:uid="{366D5BB3-3A54-4AAE-9528-BEB8C72D4184}"/>
  <tableColumns count="30">
    <tableColumn id="1" xr3:uid="{0C6F1A8C-3FF2-4A46-BC42-3129F3BF28BD}" name="Column1"/>
    <tableColumn id="2" xr3:uid="{D521C094-9DF5-416B-9940-ACFB20DDE738}" name="ArrayExpress"/>
    <tableColumn id="4" xr3:uid="{4B14FB8F-6259-4282-AF6E-36244A6A7D1C}" name="BioProject"/>
    <tableColumn id="5" xr3:uid="{9D337935-03BC-487F-B1DE-1B063328AA44}" name="BioSamples"/>
    <tableColumn id="25" xr3:uid="{03332544-216E-4784-A931-ADE47B4A45BB}" name="ChEBI" dataCellStyle="Percent"/>
    <tableColumn id="26" xr3:uid="{0DF105EF-3E67-4562-84AF-D9027543E445}" name="ChEMBL" dataCellStyle="Percent"/>
    <tableColumn id="6" xr3:uid="{C7E48140-F791-4A86-B310-B775F5A8E8B4}" name="dbGaP"/>
    <tableColumn id="27" xr3:uid="{65DC10E7-942A-4B36-97A4-63732531F63A}" name="EFO" dataCellStyle="Percent"/>
    <tableColumn id="28" xr3:uid="{DE10664A-79C3-4D88-AFBC-14A6552220F6}" name="EGA" dataCellStyle="Percent"/>
    <tableColumn id="7" xr3:uid="{48EFDFDA-9F94-40DF-B758-B725DF4DFE48}" name="EMDB"/>
    <tableColumn id="8" xr3:uid="{88BBB5F4-11DC-44D4-B3E8-F4E2573D8BDC}" name="ENA"/>
    <tableColumn id="9" xr3:uid="{1C1F2907-6C78-44F3-A17C-C22E0DAD785F}" name="Ensembl"/>
    <tableColumn id="10" xr3:uid="{C08E2D6A-02A9-4CD3-9DF4-322D86DA1D46}" name="GCA"/>
    <tableColumn id="11" xr3:uid="{57FF245C-FD17-40FA-AFA1-F576BC011E3D}" name="Gene Ontology (GO)"/>
    <tableColumn id="12" xr3:uid="{19C26005-9C6D-4974-8BD3-DD5E30E7441F}" name="GEO"/>
    <tableColumn id="13" xr3:uid="{61F64A46-7270-47DA-AEAE-8C896EC237C3}" name="HPA"/>
    <tableColumn id="14" xr3:uid="{AB92ABC0-0A78-4783-9C55-9420B5B1F866}" name="IGSR/1000 Genomes"/>
    <tableColumn id="15" xr3:uid="{6CA49E8F-8C4D-47D0-84A6-547271F3750C}" name="InterPro"/>
    <tableColumn id="16" xr3:uid="{C50C38C1-86D9-461D-BB6F-984A4A386737}" name="OMIM"/>
    <tableColumn id="17" xr3:uid="{D72E86C8-60F0-4B87-B7DF-06E09EB4D9BA}" name="PDBe"/>
    <tableColumn id="18" xr3:uid="{EB8343D3-F2B8-4905-B0BA-CE59605A19A0}" name="Pfam"/>
    <tableColumn id="19" xr3:uid="{486F5CE6-C881-4A96-B7A7-87F5410A22BA}" name="PRIDE"/>
    <tableColumn id="29" xr3:uid="{07AC3E2C-E035-4764-9C11-2B498F3A2FB6}" name="Reactome" dataCellStyle="Percent"/>
    <tableColumn id="20" xr3:uid="{3E5E772B-EA44-4BF1-9E57-6BA03086D6FD}" name="RefSeq"/>
    <tableColumn id="21" xr3:uid="{25DB43CD-3A33-4DDA-A2AD-8E47C1BA2C47}" name="RefSNP"/>
    <tableColumn id="30" xr3:uid="{78C663D0-8092-43E3-90E4-32EC2A79F366}" name="Rfam" dataCellStyle="Percent"/>
    <tableColumn id="22" xr3:uid="{F88E11F9-850D-4A23-8970-F569C6FC95D5}" name="RRID"/>
    <tableColumn id="23" xr3:uid="{3D59DA9C-F734-4B12-B22C-C388EDE8916D}" name="UniProt"/>
    <tableColumn id="24" xr3:uid="{8BB971E8-E53D-45E3-AEA4-FF6ED3E1C733}" name="TOTAL" dataDxfId="53">
      <calculatedColumnFormula>SUM(Table131618[[#This Row],[ArrayExpress]:[UniProt]])</calculatedColumnFormula>
    </tableColumn>
    <tableColumn id="31" xr3:uid="{01A9F456-33D8-4D29-B96D-B49F44183B9A}" name="Percentage" dataDxfId="52" dataCellStyle="Percent">
      <calculatedColumnFormula>Table131618[[#This Row],[TOTAL]]/$AC$12</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5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5EB56DF-F6E9-47B1-A33F-FDEFA233F967}" name="Tableau14" displayName="Tableau14" ref="BM1:BP26" totalsRowShown="0" headerRowDxfId="50">
  <autoFilter ref="BM1:BP26" xr:uid="{DA73C855-6D06-435B-9061-74FF434B0D8B}"/>
  <tableColumns count="4">
    <tableColumn id="1" xr3:uid="{DAD165EE-A456-42A6-B755-A02D4399A964}" name="Colonne1"/>
    <tableColumn id="2" xr3:uid="{9AF3FA20-9C1A-4C8E-848D-1295F532A1DF}" name="Use"/>
    <tableColumn id="3" xr3:uid="{90AFAE3C-D401-443E-B1E7-1803BDBF884A}" name="Background"/>
    <tableColumn id="4" xr3:uid="{FEAC109D-6280-4AA5-A189-AF17729F02DF}" name="Creatio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49">
      <calculatedColumnFormula>SUM(Table411[[#This Row],[Creation]:[Background]])</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48">
      <calculatedColumnFormula>SUM(Table4612[[#This Row],[Creation]:[Background]])</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47" dataDxfId="46">
  <autoFilter ref="A1:L2533" xr:uid="{7A52C0A5-266A-45D2-9E51-64766CB8D10B}"/>
  <sortState ref="A2:L2533">
    <sortCondition ref="F1:F2533"/>
  </sortState>
  <tableColumns count="12">
    <tableColumn id="1" xr3:uid="{F8DEE271-1553-4B3A-BE63-34328C7F4BB2}" name="PMCID" dataDxfId="45"/>
    <tableColumn id="2" xr3:uid="{2B57B6D9-6D46-42BC-AA97-2801AE4F0BF7}" name="AccessionNb" dataDxfId="44"/>
    <tableColumn id="3" xr3:uid="{9B17D6F8-84C4-4666-A827-B63E19784E30}" name="Section" dataDxfId="43"/>
    <tableColumn id="4" xr3:uid="{8B65BEA8-4788-4D45-9092-BC895FC59C12}" name="SubType" dataDxfId="42"/>
    <tableColumn id="5" xr3:uid="{1D6ECD2D-D120-442C-B80A-20D82F82592B}" name="Figure" dataDxfId="41"/>
    <tableColumn id="6" xr3:uid="{7EC28F9E-DA9A-475D-8957-9C4CC6735E70}" name="Categories" dataDxfId="40"/>
    <tableColumn id="7" xr3:uid="{825544C5-F5E4-48C0-AB43-8ED1F590695A}" name="PreCitation" dataDxfId="39"/>
    <tableColumn id="8" xr3:uid="{B8E243FF-AD73-443C-BD78-A18EC52C4C36}" name="Citation" dataDxfId="38"/>
    <tableColumn id="9" xr3:uid="{EFFDED29-4D87-498F-B23B-372B2310198E}" name="PostCitation" dataDxfId="37"/>
    <tableColumn id="10" xr3:uid="{0BD95BD1-7C31-4188-9E72-048325E0F97A}" name="Background" dataDxfId="36"/>
    <tableColumn id="11" xr3:uid="{24656885-FF17-4D4F-B5F2-6B66C995A092}" name="Creation" dataDxfId="35"/>
    <tableColumn id="12" xr3:uid="{E5BAEBEE-0E32-425E-96DE-F0DEFCF3D077}" name="Use" dataDxfId="3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33"/>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32">
      <calculatedColumnFormula>SUM(Table2[[#This Row],[Abstract]:[Title]])</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31">
      <calculatedColumnFormula>SUM(Table24[[#This Row],[Title]:[Article]])</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30">
      <calculatedColumnFormula>SUM(Table4[[#This Row],[Use]:[Background]])</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29">
      <calculatedColumnFormula>SUM(Table46[[#This Row],[Use]:[Creation]])</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28"/>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27">
      <calculatedColumnFormula>SUM(Table8[[#This Row],[GEO]:[EGA]])</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ref="BM816:BO845">
    <sortCondition descending="1" ref="BN815:BN845"/>
  </sortState>
  <tableColumns count="3">
    <tableColumn id="1" xr3:uid="{647415AC-578F-48D1-BDAE-502358AA6170}" name="Column1" dataDxfId="26"/>
    <tableColumn id="2" xr3:uid="{02C3C09B-E2C8-42ED-93A9-78D01EC13EEC}" name="Test set"/>
    <tableColumn id="3" xr3:uid="{436E8D33-9DE8-46C9-BE1B-2FB5AB155B54}" name="Train set" dataDxfId="25"/>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9C758E7-BC22-4D00-A5F0-D95F6367374F}" name="ResultLRTest2__2" displayName="ResultLRTest2__2" ref="A1:N378" totalsRowShown="0">
  <autoFilter ref="A1:N378" xr:uid="{EDCCE2C3-7E0E-4141-A0BC-DAC2727FD069}"/>
  <sortState ref="A2:N378">
    <sortCondition ref="G1:G378"/>
  </sortState>
  <tableColumns count="14">
    <tableColumn id="1" xr3:uid="{B804C612-CCFD-4E05-B8BA-B9F091EAD785}" name="PMCID" dataDxfId="24"/>
    <tableColumn id="2" xr3:uid="{58543720-EB35-496B-98AB-CB8A919C47C5}" name="AccessionNb" dataDxfId="23"/>
    <tableColumn id="3" xr3:uid="{8F41B8DE-1DE2-415A-9D53-3C2D31D659A3}" name="Section" dataDxfId="22"/>
    <tableColumn id="4" xr3:uid="{F06DBCD5-C016-407A-9485-AF125E2FF6FF}" name="SubType" dataDxfId="21"/>
    <tableColumn id="5" xr3:uid="{3A876C5A-7E6B-48F0-91FC-931AE3EDE9BE}" name="Figure"/>
    <tableColumn id="13" xr3:uid="{653C1B78-D097-4657-BE02-8AE1276722C4}" name="Correct Categories"/>
    <tableColumn id="6" xr3:uid="{05D5378D-E4F7-4C4F-AAAF-16FCC65CCE5C}" name="Categories" dataDxfId="20"/>
    <tableColumn id="15" xr3:uid="{50514D62-0897-4A52-9150-DC9B74C47A20}" name="TP" dataDxfId="3"/>
    <tableColumn id="7" xr3:uid="{2FAFCA10-A24C-4E2B-BF76-7ABD06CA47F9}" name="PreCitation" dataDxfId="19"/>
    <tableColumn id="8" xr3:uid="{8DE969E5-EB03-4280-9E48-463452FA4BC2}" name="Citation" dataDxfId="18"/>
    <tableColumn id="9" xr3:uid="{2DC53093-6309-4DF3-AADF-9BD128C7E12D}" name="PostCitation" dataDxfId="17"/>
    <tableColumn id="10" xr3:uid="{DBCB2294-F492-4504-9C25-DAD596248BD0}" name="Background"/>
    <tableColumn id="11" xr3:uid="{5542FCB6-5076-4429-BD47-158D59757198}" name="Creation"/>
    <tableColumn id="12" xr3:uid="{59D9A815-0E87-4680-80C4-AB4D51E97B7D}" name="Use"/>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287D560-3BD9-4A29-8292-CF811C103475}" name="Table20" displayName="Table20" ref="A2:E259" totalsRowShown="0" headerRowCellStyle="Normal" dataCellStyle="Normal">
  <autoFilter ref="A2:E259" xr:uid="{F069E27E-0721-4AE7-8C7F-D45D62432081}"/>
  <tableColumns count="5">
    <tableColumn id="1" xr3:uid="{0E3D2826-FB7D-4659-BDE0-2F3CF4240314}" name="PMCID" dataCellStyle="Normal"/>
    <tableColumn id="2" xr3:uid="{D489CF3C-E1F5-4CE2-BC54-C8E8C272689A}" name="Use" dataCellStyle="Normal"/>
    <tableColumn id="3" xr3:uid="{DBD76437-E575-4832-875A-72BA8C9413FF}" name="Creation" dataCellStyle="Normal"/>
    <tableColumn id="4" xr3:uid="{1D842EEC-DFC3-4796-A5BF-65F0051D89C1}" name="Background" dataCellStyle="Normal"/>
    <tableColumn id="5" xr3:uid="{4EC84F87-F935-4CF8-98F5-246618FEF3C7}" name="TOTAL" dataCellStyle="Normal">
      <calculatedColumnFormula>SUM(Table20[[#This Row],[Use]:[Background]])</calculatedColumnFormula>
    </tableColumn>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854BF59-5CEF-43E2-8DDC-356AEE7CC8EF}" name="Table21" displayName="Table21" ref="G2:K259" totalsRowShown="0">
  <autoFilter ref="G2:K259" xr:uid="{73C81C52-2825-4900-A3D8-49AD5DF3C4FF}"/>
  <tableColumns count="5">
    <tableColumn id="1" xr3:uid="{031A0A15-D7EA-4E1C-9250-04D766B71BFD}" name="PMCID"/>
    <tableColumn id="2" xr3:uid="{B6448403-CC25-4328-8799-CCFA02ECB35C}" name="Use"/>
    <tableColumn id="3" xr3:uid="{5B3EAF17-9935-452C-9585-131EC66B76D8}" name="Creation"/>
    <tableColumn id="4" xr3:uid="{BD3A96CC-80C6-46B1-B50B-A8B0AD849EEE}" name="Background"/>
    <tableColumn id="5" xr3:uid="{2D98244B-8450-4764-9D2D-43715B7B71B3}" name="TOTAL" dataDxfId="16">
      <calculatedColumnFormula>SUM(Table21[[#This Row],[Use]:[Background]])</calculatedColumnFormula>
    </tableColumn>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3B411D7-6F45-4976-AFC5-8DCD58F168AD}" name="Table2023" displayName="Table2023" ref="M2:Q259" totalsRowShown="0" headerRowCellStyle="Normal" dataCellStyle="Normal">
  <autoFilter ref="M2:Q259" xr:uid="{5DE3B34F-A112-428A-AB08-443C82020138}"/>
  <tableColumns count="5">
    <tableColumn id="1" xr3:uid="{83237B23-46A6-4F7A-A58D-A48762FE0AA5}" name="PMCID" dataCellStyle="Normal"/>
    <tableColumn id="3" xr3:uid="{079E93B8-96F6-4137-906F-66A70495C127}" name="Creation" dataCellStyle="Normal"/>
    <tableColumn id="2" xr3:uid="{E42342FC-2B88-4A66-8DEB-EE12C4196B42}" name="Use" dataCellStyle="Normal"/>
    <tableColumn id="4" xr3:uid="{322E1944-1F19-438C-A587-CBF829D6C892}" name="Background" dataCellStyle="Normal"/>
    <tableColumn id="5" xr3:uid="{E131C969-E1EE-425D-A8B5-15B9F65CAE0A}" name="TOTAL" dataDxfId="4" dataCellStyle="Normal">
      <calculatedColumnFormula>SUM(Table2023[[#This Row],[Creation]:[Background]])</calculatedColumnFormula>
    </tableColumn>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481C0813-2F06-40B5-B6E1-CF39F6C3739C}" name="Table2125" displayName="Table2125" ref="S2:W259" totalsRowShown="0">
  <autoFilter ref="S2:W259" xr:uid="{DE1779E0-3B8C-4ABB-805D-227652A1B3E6}"/>
  <tableColumns count="5">
    <tableColumn id="1" xr3:uid="{31D18D69-0BC1-479B-9A9D-0F9E1F85AED3}" name="PMCID"/>
    <tableColumn id="3" xr3:uid="{460F0857-D66F-4DE3-9F9F-CB50028EA823}" name="Creation"/>
    <tableColumn id="2" xr3:uid="{8A91C5B7-49EA-46F4-A730-4B07C3D27D8C}" name="Use"/>
    <tableColumn id="4" xr3:uid="{705B0A36-0090-47E8-916C-B0B4012C4CC0}" name="Background"/>
    <tableColumn id="5" xr3:uid="{BE9E3204-4E9D-4F3B-B379-D45509DFC53D}" name="TOTAL" dataDxfId="5">
      <calculatedColumnFormula>SUM(Table2125[[#This Row],[Creation]:[Background]])</calculatedColumnFormula>
    </tableColumn>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DD024FD-43E8-4530-B58D-F785E0B4DFD8}" name="Table29" displayName="Table29" ref="A272:F276" totalsRowCount="1">
  <autoFilter ref="A272:F275" xr:uid="{6170EA29-A9D9-41C3-A74B-86026C6F2677}"/>
  <tableColumns count="6">
    <tableColumn id="1" xr3:uid="{40262EA7-4162-4C91-A51B-FF5BC53F6A54}" name="Column1" totalsRowLabel="TOTAL"/>
    <tableColumn id="2" xr3:uid="{B2E25E65-5D33-4919-AF1E-64F21FC7916D}" name="Back-P" totalsRowFunction="custom">
      <totalsRowFormula>SUBTOTAL(109,B273:B275)</totalsRowFormula>
    </tableColumn>
    <tableColumn id="3" xr3:uid="{5A48B62D-FD6F-4173-A3D1-190618C5E310}" name="Crea-P" totalsRowFunction="custom">
      <totalsRowFormula>SUBTOTAL(109,C273:C275)</totalsRowFormula>
    </tableColumn>
    <tableColumn id="4" xr3:uid="{4870C1D1-62AD-46CD-BDC7-9E68801D4A46}" name="Use-P" totalsRowFunction="custom">
      <totalsRowFormula>SUBTOTAL(109,D273:D275)</totalsRowFormula>
    </tableColumn>
    <tableColumn id="5" xr3:uid="{22869ABA-FADC-4FCC-8FBD-5CDA68BECDF6}" name="TOTAL-P" totalsRowFunction="custom" dataDxfId="2" totalsRowDxfId="1">
      <calculatedColumnFormula>SUM(Table29[[#This Row],[Back-P]:[Use-P]])</calculatedColumnFormula>
      <totalsRowFormula>SUBTOTAL(109,E273:E275)</totalsRowFormula>
    </tableColumn>
    <tableColumn id="6" xr3:uid="{B509A286-AB93-406F-8533-51DD2F8B1712}" name="Percentage" totalsRowFunction="sum" totalsRowDxfId="0" dataCellStyle="Percent">
      <calculatedColumnFormula>Table29[[#This Row],[TOTAL-P]]/Table29[[#Totals],[TOTAL-P]]</calculatedColumnFormula>
    </tableColumn>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EA4F39B-18D5-405E-A16D-8882A57BB369}" name="Table131426" displayName="Table131426" ref="A2:V7" totalsRowShown="0">
  <autoFilter ref="A2:V7" xr:uid="{1A860889-011D-4F60-AD92-6E130F0EB5F4}"/>
  <tableColumns count="22">
    <tableColumn id="1" xr3:uid="{C635E4D2-DAE2-4DDB-81A5-8484C46E2E3F}" name="Column1"/>
    <tableColumn id="2" xr3:uid="{EC994CC5-E298-4215-91A9-F703A869C6BF}" name="ArrayExpress"/>
    <tableColumn id="4" xr3:uid="{9C99FF20-5014-4A93-BCCF-526076CF7954}" name="BioProject"/>
    <tableColumn id="6" xr3:uid="{6DE89DE2-CF6B-4A53-9AD0-EDF62C84AEFC}" name="dbGaP"/>
    <tableColumn id="8" xr3:uid="{00C0EB79-8D2A-494E-A40C-35BFB889F72C}" name="ENA"/>
    <tableColumn id="9" xr3:uid="{9E0B2310-50C7-407D-87A3-43E8CE041024}" name="Ensembl"/>
    <tableColumn id="10" xr3:uid="{69EBF8D0-FD08-4461-A69C-48F7299113D6}" name="GCA"/>
    <tableColumn id="11" xr3:uid="{B5CEC443-3441-458E-AF91-BA4AFA261FE8}" name="Gene Ontology (GO)"/>
    <tableColumn id="12" xr3:uid="{43FCC921-3CC9-41B2-BD68-9D19C25C68CB}" name="GEO"/>
    <tableColumn id="13" xr3:uid="{D6574D99-680E-4AC0-A7AD-71CC63B21F46}" name="HPA"/>
    <tableColumn id="14" xr3:uid="{49A3E0DD-6225-49FE-B044-52C41FCDC50C}" name="IGSR/1000 Genomes"/>
    <tableColumn id="15" xr3:uid="{E060A3B0-0350-454F-ACC8-0ECEF26CE2EB}" name="InterPro"/>
    <tableColumn id="16" xr3:uid="{C9A2D91D-CB30-4716-B806-F28B6BACBCCC}" name="OMIM"/>
    <tableColumn id="17" xr3:uid="{FF36A87D-F5DE-473B-99B3-0E2E3A9C8A9A}" name="PDBe"/>
    <tableColumn id="18" xr3:uid="{2671D49A-7A02-464F-BADC-949B6C44F822}" name="Pfam"/>
    <tableColumn id="19" xr3:uid="{1CBF1723-6CCE-4D28-94F7-180EE09C77F0}" name="PRIDE"/>
    <tableColumn id="20" xr3:uid="{E6CB28D8-8654-4962-A8CD-4957A12B6DC1}" name="RefSeq"/>
    <tableColumn id="21" xr3:uid="{53971413-CEB2-4644-B264-0852F8A0C652}" name="RefSNP"/>
    <tableColumn id="22" xr3:uid="{0622933A-9CDC-4816-8981-E0189FE5D921}" name="RRID"/>
    <tableColumn id="23" xr3:uid="{B920B523-1614-449B-AFE9-97781B1D079B}" name="UniProt"/>
    <tableColumn id="24" xr3:uid="{C51955B1-9A27-41CD-BB26-1D8DA25C83FC}" name="TOTAL" dataDxfId="15">
      <calculatedColumnFormula>SUM(Table131426[[#This Row],[ArrayExpress]:[UniProt]])</calculatedColumnFormula>
    </tableColumn>
    <tableColumn id="32" xr3:uid="{91F66E6E-4612-43BF-8FC1-6FE9F56F492C}" name="PERCENTAGE" dataDxfId="14">
      <calculatedColumnFormula>Table131426[[#This Row],[TOTAL]]/$U$6</calculatedColumnFormula>
    </tableColumn>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C581C9B-D4AC-488D-A104-2CDC07F6E4D5}" name="Table13142627" displayName="Table13142627" ref="A12:V17" totalsRowShown="0">
  <autoFilter ref="A12:V17" xr:uid="{AD8079B5-7CAC-493D-90BD-6EA9991E043C}"/>
  <tableColumns count="22">
    <tableColumn id="1" xr3:uid="{E7BF040F-11F6-4526-BBB4-0939FE6C1663}" name="Column1"/>
    <tableColumn id="2" xr3:uid="{A64F9AAD-D7C2-482B-9D6C-13D7CC5271D1}" name="ArrayExpress"/>
    <tableColumn id="4" xr3:uid="{F5EC8EC9-8C10-46D0-924B-E244B3B8E696}" name="BioProject"/>
    <tableColumn id="6" xr3:uid="{20C62942-CA49-40E9-AFAA-E5A03CE976FA}" name="dbGaP"/>
    <tableColumn id="8" xr3:uid="{8187DBBF-9F4D-4218-8B26-1EF98610F38D}" name="ENA"/>
    <tableColumn id="9" xr3:uid="{E5272923-BA8C-48D8-9535-E00DD44254A8}" name="Ensembl"/>
    <tableColumn id="10" xr3:uid="{D9738C52-A656-429A-8272-68188499C02D}" name="GCA"/>
    <tableColumn id="11" xr3:uid="{49E12EEF-721C-4DFB-9CCE-EE6307DE0EC5}" name="Gene Ontology (GO)"/>
    <tableColumn id="12" xr3:uid="{4352BA9B-F6D2-41BD-A2F2-522A41ABC963}" name="GEO"/>
    <tableColumn id="13" xr3:uid="{127CC472-E206-4927-87DC-FBFCF107FC21}" name="HPA"/>
    <tableColumn id="14" xr3:uid="{1489FF12-7FC9-40C8-AFDA-F08998658B45}" name="IGSR/1000 Genomes"/>
    <tableColumn id="15" xr3:uid="{72D59403-EADD-4F44-B724-2AAF43721630}" name="InterPro"/>
    <tableColumn id="16" xr3:uid="{9DC4FC6E-57B4-43A6-BC5C-92C4AE7BF7E5}" name="OMIM"/>
    <tableColumn id="17" xr3:uid="{BE217B74-1997-4171-8F27-9BF7B5DA99CE}" name="PDBe"/>
    <tableColumn id="18" xr3:uid="{7BF0E90C-F3A5-4B19-AF21-8885394AAF00}" name="Pfam"/>
    <tableColumn id="19" xr3:uid="{DBBD3752-C31E-4880-8662-B8081819C2CB}" name="PRIDE"/>
    <tableColumn id="20" xr3:uid="{0762D70B-8DF2-48F4-9864-03643735D2F2}" name="RefSeq"/>
    <tableColumn id="21" xr3:uid="{4C61F774-7225-438E-8E5A-6F827F553B7C}" name="RefSNP"/>
    <tableColumn id="22" xr3:uid="{05DCD658-5D86-4911-86A9-2A6563102E7F}" name="RRID"/>
    <tableColumn id="23" xr3:uid="{EDEDA835-F160-4413-84BA-1EE9E001C7D8}" name="UniProt"/>
    <tableColumn id="24" xr3:uid="{B83884FA-9A40-4DC1-9A35-3ABF06336319}" name="TOTAL" dataDxfId="13">
      <calculatedColumnFormula>SUM(Table13142627[[#This Row],[ArrayExpress]:[UniProt]])</calculatedColumnFormula>
    </tableColumn>
    <tableColumn id="32" xr3:uid="{32A90CBA-6404-4632-903D-36334AD0BFF1}" name="PERCENTAGE" dataDxfId="12">
      <calculatedColumnFormula>Table13142627[[#This Row],[TOTAL]]/$U$6</calculatedColumnFormula>
    </tableColumn>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80AFA62-FBDA-4A92-B398-82C3C29EFEBE}" name="Table13142628" displayName="Table13142628" ref="X2:AS6" totalsRowShown="0">
  <autoFilter ref="X2:AS6" xr:uid="{C9E737E1-7564-4113-AAC6-3A9274696136}"/>
  <tableColumns count="22">
    <tableColumn id="1" xr3:uid="{CF1BB390-95AC-45B0-A145-E8C19270C4C4}" name="Column1"/>
    <tableColumn id="2" xr3:uid="{CC8FC9FC-BE67-492B-A3AB-CF797F629CDF}" name="ArrayExpress"/>
    <tableColumn id="4" xr3:uid="{28A5660F-8EB1-43AE-9176-4C23EB5DD4FD}" name="BioProject"/>
    <tableColumn id="6" xr3:uid="{3E785A45-7A7A-4B46-ABED-77911C7B94F4}" name="dbGaP"/>
    <tableColumn id="8" xr3:uid="{F0A86915-6FAC-4E87-AE44-BC75CEFB2383}" name="ENA"/>
    <tableColumn id="9" xr3:uid="{F4898E4A-936B-462A-B367-C87713F9AC37}" name="Ensembl"/>
    <tableColumn id="10" xr3:uid="{D83D031F-92E0-46B8-86E5-CEA6111A1EB9}" name="GCA"/>
    <tableColumn id="11" xr3:uid="{41C21228-23F0-4F59-8F98-16A5CB18CB90}" name="Gene Ontology (GO)"/>
    <tableColumn id="12" xr3:uid="{8B91018B-A879-4D57-B394-9273137F2E64}" name="GEO"/>
    <tableColumn id="13" xr3:uid="{545843FB-86EE-4859-8362-6316B101D097}" name="HPA"/>
    <tableColumn id="14" xr3:uid="{4DD927B1-0E67-4DDC-9CBD-96039D240925}" name="IGSR/1000 Genomes"/>
    <tableColumn id="15" xr3:uid="{C8D9DDA4-E407-4986-963A-4F1B0061EC9F}" name="InterPro"/>
    <tableColumn id="16" xr3:uid="{024251A8-978B-4B5E-B56C-FF7F24F445B0}" name="OMIM"/>
    <tableColumn id="17" xr3:uid="{7A574E58-CF24-43A5-BBCE-FBE4A5173656}" name="PDBe"/>
    <tableColumn id="18" xr3:uid="{2B9ADFB8-8342-4F2B-86A5-942B9705B4C5}" name="Pfam"/>
    <tableColumn id="19" xr3:uid="{30F0B99F-EC03-4497-AC60-2780C2F86B3A}" name="PRIDE"/>
    <tableColumn id="20" xr3:uid="{7EA9ABD4-0937-493F-A059-B4B5BBEE7DAD}" name="RefSeq"/>
    <tableColumn id="21" xr3:uid="{138A2DA8-50CD-4D05-9C5E-776559FA3FB7}" name="RefSNP"/>
    <tableColumn id="22" xr3:uid="{4FACD944-13D9-4118-BA22-29FAA87C39FD}" name="RRID"/>
    <tableColumn id="23" xr3:uid="{3260235B-632C-4988-B904-9E8E281F8A0D}" name="UniProt"/>
    <tableColumn id="24" xr3:uid="{A525DF7C-529B-45A8-AEE4-86F9FF521DCE}" name="TOTAL" dataDxfId="11">
      <calculatedColumnFormula>SUM(Table13142628[[#This Row],[ArrayExpress]:[UniProt]])</calculatedColumnFormula>
    </tableColumn>
    <tableColumn id="32" xr3:uid="{8A1836EF-BC63-4532-B376-E1A111BD8CB5}" name="PERCENTAGE" dataDxfId="10">
      <calculatedColumnFormula>Table13142628[[#This Row],[TOTAL]]/$U$6</calculatedColumnFormula>
    </tableColumn>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F523049-DC91-4024-98D7-6294596DF707}" name="Table1314262729" displayName="Table1314262729" ref="X12:AS16" totalsRowShown="0">
  <autoFilter ref="X12:AS16" xr:uid="{22FC0224-465D-4160-B229-BDE5E3B38CC2}"/>
  <tableColumns count="22">
    <tableColumn id="1" xr3:uid="{3A2EA815-B0D5-4B53-8EA2-AF6B9FC5EA1A}" name="Column1"/>
    <tableColumn id="2" xr3:uid="{12E4C79C-DB94-4B50-9475-8C6A58D4EFB7}" name="ArrayExpress" dataCellStyle="Percent"/>
    <tableColumn id="4" xr3:uid="{D6C39DE7-0F82-45F0-B224-DE19880C126E}" name="BioProject" dataCellStyle="Percent"/>
    <tableColumn id="6" xr3:uid="{354A45E1-7F3C-4DE7-8E92-8B8B1E5BA31A}" name="dbGaP" dataCellStyle="Percent"/>
    <tableColumn id="8" xr3:uid="{9FA8ECB9-B36C-422A-929C-C0B73AC8E429}" name="ENA" dataCellStyle="Percent"/>
    <tableColumn id="9" xr3:uid="{881D9CCE-0331-42E9-B756-4774209F6D44}" name="Ensembl" dataCellStyle="Percent"/>
    <tableColumn id="10" xr3:uid="{B544E150-2986-46E2-8043-14B37701105E}" name="GCA" dataCellStyle="Percent"/>
    <tableColumn id="11" xr3:uid="{EE999DE5-E613-4118-B309-197BE1A7571E}" name="Gene Ontology (GO)" dataCellStyle="Percent"/>
    <tableColumn id="12" xr3:uid="{122AD05C-D907-4C41-81BD-2E66DD989575}" name="GEO" dataCellStyle="Percent"/>
    <tableColumn id="13" xr3:uid="{48D95FBE-884A-46DA-BC03-88ECCC95BD23}" name="HPA" dataCellStyle="Percent"/>
    <tableColumn id="14" xr3:uid="{415949C4-29A7-4BE0-8716-520D59FF53A3}" name="IGSR/1000 Genomes" dataCellStyle="Percent"/>
    <tableColumn id="15" xr3:uid="{3B38BB72-3AC4-4F07-AC92-742BC047EBB1}" name="InterPro" dataCellStyle="Percent"/>
    <tableColumn id="16" xr3:uid="{CBFF782E-1697-4D52-BCE5-5B677B4624E3}" name="OMIM" dataCellStyle="Percent"/>
    <tableColumn id="17" xr3:uid="{F177E7FA-E1D5-4452-BB8D-950E047E6E2D}" name="PDBe" dataCellStyle="Percent"/>
    <tableColumn id="18" xr3:uid="{311A0A2E-3D2C-4EE3-942D-3E4EFE597FF0}" name="Pfam" dataCellStyle="Percent"/>
    <tableColumn id="19" xr3:uid="{8F902D96-AD9D-4FE7-B35A-9954C8396F17}" name="PRIDE" dataCellStyle="Percent"/>
    <tableColumn id="20" xr3:uid="{D99F3F52-63F6-4F6F-8A50-438F929DB7FD}" name="RefSeq" dataCellStyle="Percent"/>
    <tableColumn id="21" xr3:uid="{C05ADF49-731A-4F0A-8E57-BE95F5539438}" name="RefSNP" dataCellStyle="Percent"/>
    <tableColumn id="22" xr3:uid="{654FC663-CED6-4577-A330-53026D0699C7}" name="RRID" dataCellStyle="Percent"/>
    <tableColumn id="23" xr3:uid="{6C0488E6-1531-4A8C-8813-4D7CEAF5BC0A}" name="UniProt" dataCellStyle="Percent"/>
    <tableColumn id="24" xr3:uid="{5EE0C109-18D6-4EB0-8759-4970F6D3B0D1}" name="TOTAL" dataDxfId="9">
      <calculatedColumnFormula>SUM(Table1314262729[[#This Row],[ArrayExpress]:[UniProt]])</calculatedColumnFormula>
    </tableColumn>
    <tableColumn id="32" xr3:uid="{D4396B6B-F702-4481-9977-A147F2F48651}" name="PERCENTAGE" dataDxfId="8">
      <calculatedColumnFormula>Table1314262729[[#This Row],[TOTAL]]/$U$6</calculatedColumnFormula>
    </tableColumn>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B146F3BD-881E-4A51-8A58-F6A167EDBAB1}" name="Table1314262831" displayName="Table1314262831" ref="AU2:CI6" totalsRowShown="0">
  <autoFilter ref="AU2:CI6" xr:uid="{8B0E80A1-EF5C-4FDB-83BE-FAB17F755F7C}"/>
  <tableColumns count="41">
    <tableColumn id="1" xr3:uid="{0DFB86A3-62B2-4EED-A760-C614C5C95BC7}" name="Column1"/>
    <tableColumn id="2" xr3:uid="{14726C30-F1F8-4BFE-8ABD-B5A49365A922}" name="ArrayExpress"/>
    <tableColumn id="5" xr3:uid="{A97B1A3C-13BD-42CD-B1E2-DFDBFF81A45C}" name="ArrayExpress-P" dataCellStyle="Percent"/>
    <tableColumn id="4" xr3:uid="{EF20C360-3BB9-4AC5-ACA8-360AFA91D336}" name="BioProject"/>
    <tableColumn id="25" xr3:uid="{70FDAD23-F710-4E59-B713-7A0201FBDF31}" name="BioProject-P" dataCellStyle="Percent"/>
    <tableColumn id="6" xr3:uid="{B8903AAD-2B2D-42C2-AA53-54B7000806D6}" name="dbGaP"/>
    <tableColumn id="26" xr3:uid="{E25EC8AE-EC13-43C0-A90A-6D481A2CC815}" name="dbGaP-P" dataCellStyle="Percent"/>
    <tableColumn id="8" xr3:uid="{B39A3BCE-610B-4D43-8B97-51A6F79F9D14}" name="ENA"/>
    <tableColumn id="27" xr3:uid="{5D703457-7C84-45CB-BEA0-EA0D588C893F}" name="ENA-P" dataCellStyle="Percent"/>
    <tableColumn id="9" xr3:uid="{AE6333AD-A66B-40BA-A7DA-572AD46EC960}" name="Ensembl"/>
    <tableColumn id="28" xr3:uid="{DE010E6C-96D9-421C-B10C-F2846BF39151}" name="Ensembl-P" dataCellStyle="Percent"/>
    <tableColumn id="10" xr3:uid="{2A6E5772-3519-4A8B-BF3D-A7F3E4EF928C}" name="GCA"/>
    <tableColumn id="29" xr3:uid="{58491986-BDC7-464E-8F95-AD3CB3DEF4DF}" name="GCA-P" dataCellStyle="Percent"/>
    <tableColumn id="11" xr3:uid="{C624C8E5-F30B-4324-A615-DD4688EF93E5}" name="Gene Ontology (GO)"/>
    <tableColumn id="30" xr3:uid="{6333C37B-B746-4064-87AE-D9C4B4BD9D0C}" name="Gene Ontology (GO)-P" dataCellStyle="Percent"/>
    <tableColumn id="12" xr3:uid="{E9DED0F0-C65E-48ED-85B4-380A23770A1E}" name="GEO"/>
    <tableColumn id="31" xr3:uid="{C6BBCA0B-59C4-42E7-9DF1-8C771B978F43}" name="GEO-P" dataCellStyle="Percent"/>
    <tableColumn id="13" xr3:uid="{93890192-1D2E-483A-A69D-2E27F0CA1713}" name="HPA"/>
    <tableColumn id="33" xr3:uid="{33B5E4CC-4657-4E99-8F77-4A115F73987B}" name="HPA-P" dataCellStyle="Percent"/>
    <tableColumn id="14" xr3:uid="{FEE70A63-3216-4493-80EF-18A1EE58CBDB}" name="IGSR/1000 Genomes"/>
    <tableColumn id="34" xr3:uid="{40AF7AA3-6B14-4F81-B61F-8283CA7E1CDE}" name="IGSR/1000 Genomes-P" dataCellStyle="Percent"/>
    <tableColumn id="15" xr3:uid="{CEB7596B-46CF-4E5A-841E-4904A702E406}" name="InterPro"/>
    <tableColumn id="35" xr3:uid="{E86D0C15-AADD-4E4F-A547-1D81FE74081A}" name="InterPro-P" dataCellStyle="Percent"/>
    <tableColumn id="16" xr3:uid="{0F2E65C7-F3BB-48B8-9C76-8F11BB0AF5EF}" name="OMIM"/>
    <tableColumn id="36" xr3:uid="{AAC09710-8A35-4683-B948-E59C72723783}" name="OMIM-P" dataCellStyle="Percent"/>
    <tableColumn id="17" xr3:uid="{60FFD85D-D400-49E3-A8F5-5C78775525B7}" name="PDBe"/>
    <tableColumn id="37" xr3:uid="{D59F4E9D-9740-4FB5-AD71-669F47D855FB}" name="PDBe_P" dataCellStyle="Percent"/>
    <tableColumn id="18" xr3:uid="{B2E154F2-0A03-4F03-966E-AEBA6912F9B0}" name="Pfam"/>
    <tableColumn id="38" xr3:uid="{A488FB86-1DC5-4A53-B6BB-DA12591A1540}" name="Pfam-P" dataCellStyle="Percent"/>
    <tableColumn id="19" xr3:uid="{AEB04E43-BB1E-46AA-8788-A096C2A81952}" name="PRIDE"/>
    <tableColumn id="39" xr3:uid="{0D5BA971-3E4D-4025-B61E-4081D274253A}" name="PRIDE-P" dataCellStyle="Percent"/>
    <tableColumn id="20" xr3:uid="{ACB3E0C9-ED70-4A31-97F3-A6F17B36E9AE}" name="RefSeq"/>
    <tableColumn id="40" xr3:uid="{69A182ED-F915-42F3-A434-F7064F3AF50C}" name="RefSeq-P" dataCellStyle="Percent"/>
    <tableColumn id="21" xr3:uid="{BBD71B14-96DD-4623-B7B8-44C867E4C13F}" name="RefSNP"/>
    <tableColumn id="41" xr3:uid="{2FD2D488-861F-4F60-8661-305053C71CEA}" name="RefSNP-P" dataCellStyle="Percent"/>
    <tableColumn id="22" xr3:uid="{23578584-A707-475B-B101-7303FD26F9BF}" name="RRID"/>
    <tableColumn id="42" xr3:uid="{5A0B902F-E655-492D-BF7B-BB9ABB9268F6}" name="RRID-P" dataCellStyle="Percent"/>
    <tableColumn id="23" xr3:uid="{09B6AB5C-7C22-45A4-82C7-75ECF59A70D6}" name="UniProt"/>
    <tableColumn id="43" xr3:uid="{C8254D8F-20F9-43AF-AE49-AC1614B946B2}" name="UniProt-P" dataCellStyle="Percent"/>
    <tableColumn id="24" xr3:uid="{843B80D0-3476-43C5-BC63-9257A6DCF778}" name="TOTAL" dataDxfId="7"/>
    <tableColumn id="32" xr3:uid="{102CC95E-CBAF-4BC4-A5C9-A154E37ABB14}" name="PERCENTAGE"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table" Target="../tables/table8.xml"/></Relationships>
</file>

<file path=xl/worksheets/_rels/sheet3.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table" Target="../tables/table1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table" Target="../tables/table1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1.xml"/><Relationship Id="rId7" Type="http://schemas.openxmlformats.org/officeDocument/2006/relationships/table" Target="../tables/table25.xml"/><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table" Target="../tables/table24.xml"/><Relationship Id="rId5" Type="http://schemas.openxmlformats.org/officeDocument/2006/relationships/table" Target="../tables/table23.xml"/><Relationship Id="rId4" Type="http://schemas.openxmlformats.org/officeDocument/2006/relationships/table" Target="../tables/table2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table" Target="../tables/table26.xml"/><Relationship Id="rId1" Type="http://schemas.openxmlformats.org/officeDocument/2006/relationships/drawing" Target="../drawings/drawing11.xml"/><Relationship Id="rId6" Type="http://schemas.openxmlformats.org/officeDocument/2006/relationships/table" Target="../tables/table30.xml"/><Relationship Id="rId5" Type="http://schemas.openxmlformats.org/officeDocument/2006/relationships/table" Target="../tables/table29.xml"/><Relationship Id="rId4" Type="http://schemas.openxmlformats.org/officeDocument/2006/relationships/table" Target="../tables/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C8011-D287-4538-8EB6-CD0D99A89F2B}">
  <dimension ref="A1:BJ134"/>
  <sheetViews>
    <sheetView tabSelected="1" topLeftCell="H253" zoomScaleNormal="100" workbookViewId="0">
      <selection activeCell="I257" sqref="I257"/>
    </sheetView>
  </sheetViews>
  <sheetFormatPr defaultColWidth="9.140625" defaultRowHeight="12.75" x14ac:dyDescent="0.2"/>
  <cols>
    <col min="1" max="1" width="10.42578125" customWidth="1"/>
    <col min="2" max="2" width="14.42578125" customWidth="1"/>
    <col min="3" max="3" width="11.85546875" customWidth="1"/>
    <col min="4" max="4" width="11.7109375" customWidth="1"/>
    <col min="5" max="5" width="8.140625" customWidth="1"/>
    <col min="9" max="9" width="10.42578125" customWidth="1"/>
    <col min="11" max="11" width="8.28515625" customWidth="1"/>
    <col min="14" max="14" width="9.7109375" customWidth="1"/>
    <col min="15" max="15" width="9.5703125" customWidth="1"/>
    <col min="21" max="21" width="9.7109375" customWidth="1"/>
    <col min="23" max="23" width="9.28515625" customWidth="1"/>
    <col min="28" max="28" width="14.42578125" customWidth="1"/>
  </cols>
  <sheetData>
    <row r="1" spans="1:30" x14ac:dyDescent="0.2">
      <c r="A1" t="s">
        <v>9078</v>
      </c>
      <c r="B1" t="s">
        <v>15</v>
      </c>
      <c r="C1" t="s">
        <v>96</v>
      </c>
      <c r="D1" t="s">
        <v>314</v>
      </c>
      <c r="E1" t="s">
        <v>320</v>
      </c>
      <c r="F1" t="s">
        <v>329</v>
      </c>
      <c r="G1" t="s">
        <v>336</v>
      </c>
      <c r="H1" t="s">
        <v>354</v>
      </c>
      <c r="I1" t="s">
        <v>370</v>
      </c>
      <c r="J1" t="s">
        <v>385</v>
      </c>
      <c r="K1" t="s">
        <v>407</v>
      </c>
      <c r="L1" t="s">
        <v>2780</v>
      </c>
      <c r="M1" t="s">
        <v>2860</v>
      </c>
      <c r="N1" t="s">
        <v>2909</v>
      </c>
      <c r="O1" t="s">
        <v>3036</v>
      </c>
      <c r="P1" t="s">
        <v>3637</v>
      </c>
      <c r="Q1" t="s">
        <v>3710</v>
      </c>
      <c r="R1" t="s">
        <v>3823</v>
      </c>
      <c r="S1" t="s">
        <v>3906</v>
      </c>
      <c r="T1" t="s">
        <v>4127</v>
      </c>
      <c r="U1" t="s">
        <v>5775</v>
      </c>
      <c r="V1" t="s">
        <v>5869</v>
      </c>
      <c r="W1" t="s">
        <v>5914</v>
      </c>
      <c r="X1" t="s">
        <v>5924</v>
      </c>
      <c r="Y1" t="s">
        <v>6339</v>
      </c>
      <c r="Z1" t="s">
        <v>8757</v>
      </c>
      <c r="AA1" t="s">
        <v>8766</v>
      </c>
      <c r="AB1" t="s">
        <v>8821</v>
      </c>
      <c r="AC1" t="s">
        <v>9076</v>
      </c>
      <c r="AD1" t="s">
        <v>9077</v>
      </c>
    </row>
    <row r="2" spans="1:30" x14ac:dyDescent="0.2">
      <c r="A2" t="s">
        <v>9</v>
      </c>
      <c r="B2">
        <v>0</v>
      </c>
      <c r="C2">
        <v>0</v>
      </c>
      <c r="D2">
        <v>0</v>
      </c>
      <c r="E2">
        <v>1</v>
      </c>
      <c r="F2">
        <v>0</v>
      </c>
      <c r="G2">
        <v>0</v>
      </c>
      <c r="H2">
        <v>1</v>
      </c>
      <c r="I2">
        <v>0</v>
      </c>
      <c r="J2">
        <v>0</v>
      </c>
      <c r="K2">
        <v>25</v>
      </c>
      <c r="L2">
        <v>0</v>
      </c>
      <c r="M2">
        <v>0</v>
      </c>
      <c r="N2">
        <v>0</v>
      </c>
      <c r="O2">
        <v>0</v>
      </c>
      <c r="P2">
        <v>0</v>
      </c>
      <c r="Q2">
        <v>0</v>
      </c>
      <c r="R2">
        <v>1</v>
      </c>
      <c r="S2">
        <v>55</v>
      </c>
      <c r="T2">
        <v>14</v>
      </c>
      <c r="U2">
        <v>6</v>
      </c>
      <c r="V2">
        <v>0</v>
      </c>
      <c r="W2">
        <v>0</v>
      </c>
      <c r="X2">
        <v>7</v>
      </c>
      <c r="Y2">
        <v>110</v>
      </c>
      <c r="Z2">
        <v>0</v>
      </c>
      <c r="AA2">
        <v>0</v>
      </c>
      <c r="AB2">
        <v>3</v>
      </c>
      <c r="AC2">
        <f>SUM(Table13[[#This Row],[ArrayExpress]:[UniProt]])</f>
        <v>223</v>
      </c>
      <c r="AD2" s="38">
        <f>Table13[[#This Row],[TOTAL]]/$AC$5</f>
        <v>8.8072669826224331E-2</v>
      </c>
    </row>
    <row r="3" spans="1:30" x14ac:dyDescent="0.2">
      <c r="A3" t="s">
        <v>10</v>
      </c>
      <c r="B3">
        <v>16</v>
      </c>
      <c r="C3">
        <v>53</v>
      </c>
      <c r="D3">
        <v>0</v>
      </c>
      <c r="E3">
        <v>0</v>
      </c>
      <c r="F3">
        <v>0</v>
      </c>
      <c r="G3">
        <v>2</v>
      </c>
      <c r="H3">
        <v>0</v>
      </c>
      <c r="I3">
        <v>1</v>
      </c>
      <c r="J3">
        <v>5</v>
      </c>
      <c r="K3">
        <v>161</v>
      </c>
      <c r="L3">
        <v>0</v>
      </c>
      <c r="M3">
        <v>0</v>
      </c>
      <c r="N3">
        <v>0</v>
      </c>
      <c r="O3">
        <v>82</v>
      </c>
      <c r="P3">
        <v>0</v>
      </c>
      <c r="Q3">
        <v>0</v>
      </c>
      <c r="R3">
        <v>0</v>
      </c>
      <c r="S3">
        <v>0</v>
      </c>
      <c r="T3">
        <v>12</v>
      </c>
      <c r="U3">
        <v>0</v>
      </c>
      <c r="V3">
        <v>9</v>
      </c>
      <c r="W3">
        <v>0</v>
      </c>
      <c r="X3">
        <v>2</v>
      </c>
      <c r="Y3">
        <v>2</v>
      </c>
      <c r="Z3">
        <v>0</v>
      </c>
      <c r="AA3">
        <v>0</v>
      </c>
      <c r="AB3">
        <v>0</v>
      </c>
      <c r="AC3">
        <f>SUM(Table13[[#This Row],[ArrayExpress]:[UniProt]])</f>
        <v>345</v>
      </c>
      <c r="AD3" s="38">
        <f>Table13[[#This Row],[TOTAL]]/$AC$5</f>
        <v>0.13625592417061611</v>
      </c>
    </row>
    <row r="4" spans="1:30" x14ac:dyDescent="0.2">
      <c r="A4" t="s">
        <v>11</v>
      </c>
      <c r="B4">
        <v>3</v>
      </c>
      <c r="C4">
        <v>2</v>
      </c>
      <c r="D4">
        <v>1</v>
      </c>
      <c r="E4">
        <v>1</v>
      </c>
      <c r="F4">
        <v>1</v>
      </c>
      <c r="G4">
        <v>2</v>
      </c>
      <c r="H4">
        <v>3</v>
      </c>
      <c r="I4">
        <v>2</v>
      </c>
      <c r="J4">
        <v>0</v>
      </c>
      <c r="K4">
        <v>418</v>
      </c>
      <c r="L4">
        <v>19</v>
      </c>
      <c r="M4">
        <v>12</v>
      </c>
      <c r="N4">
        <v>35</v>
      </c>
      <c r="O4">
        <v>68</v>
      </c>
      <c r="P4">
        <v>16</v>
      </c>
      <c r="Q4">
        <v>34</v>
      </c>
      <c r="R4">
        <v>21</v>
      </c>
      <c r="S4">
        <v>17</v>
      </c>
      <c r="T4">
        <v>425</v>
      </c>
      <c r="U4">
        <v>18</v>
      </c>
      <c r="V4">
        <v>2</v>
      </c>
      <c r="W4">
        <v>3</v>
      </c>
      <c r="X4">
        <v>98</v>
      </c>
      <c r="Y4">
        <v>681</v>
      </c>
      <c r="Z4">
        <v>2</v>
      </c>
      <c r="AA4">
        <v>15</v>
      </c>
      <c r="AB4">
        <v>65</v>
      </c>
      <c r="AC4">
        <f>SUM(Table13[[#This Row],[ArrayExpress]:[UniProt]])</f>
        <v>1964</v>
      </c>
      <c r="AD4" s="38">
        <f>Table13[[#This Row],[TOTAL]]/$AC$5</f>
        <v>0.77567140600315954</v>
      </c>
    </row>
    <row r="5" spans="1:30" x14ac:dyDescent="0.2">
      <c r="A5" s="2" t="s">
        <v>9076</v>
      </c>
      <c r="B5" s="2">
        <f t="shared" ref="B5:AB5" si="0">SUBTOTAL(109,B2:B4)</f>
        <v>19</v>
      </c>
      <c r="C5" s="2">
        <f t="shared" si="0"/>
        <v>55</v>
      </c>
      <c r="D5" s="2">
        <f t="shared" si="0"/>
        <v>1</v>
      </c>
      <c r="E5" s="2">
        <f t="shared" si="0"/>
        <v>2</v>
      </c>
      <c r="F5" s="2">
        <f t="shared" si="0"/>
        <v>1</v>
      </c>
      <c r="G5" s="2">
        <f t="shared" si="0"/>
        <v>4</v>
      </c>
      <c r="H5" s="2">
        <f t="shared" si="0"/>
        <v>4</v>
      </c>
      <c r="I5" s="2">
        <f t="shared" si="0"/>
        <v>3</v>
      </c>
      <c r="J5" s="2">
        <f t="shared" si="0"/>
        <v>5</v>
      </c>
      <c r="K5" s="2">
        <f t="shared" si="0"/>
        <v>604</v>
      </c>
      <c r="L5" s="2">
        <f t="shared" si="0"/>
        <v>19</v>
      </c>
      <c r="M5" s="2">
        <f t="shared" si="0"/>
        <v>12</v>
      </c>
      <c r="N5" s="2">
        <f t="shared" si="0"/>
        <v>35</v>
      </c>
      <c r="O5" s="2">
        <f t="shared" si="0"/>
        <v>150</v>
      </c>
      <c r="P5" s="2">
        <f t="shared" si="0"/>
        <v>16</v>
      </c>
      <c r="Q5" s="2">
        <f t="shared" si="0"/>
        <v>34</v>
      </c>
      <c r="R5" s="2">
        <f t="shared" si="0"/>
        <v>22</v>
      </c>
      <c r="S5" s="2">
        <f t="shared" si="0"/>
        <v>72</v>
      </c>
      <c r="T5" s="2">
        <f t="shared" si="0"/>
        <v>451</v>
      </c>
      <c r="U5" s="2">
        <f t="shared" si="0"/>
        <v>24</v>
      </c>
      <c r="V5" s="2">
        <f t="shared" si="0"/>
        <v>11</v>
      </c>
      <c r="W5" s="2">
        <f t="shared" si="0"/>
        <v>3</v>
      </c>
      <c r="X5" s="2">
        <f t="shared" si="0"/>
        <v>107</v>
      </c>
      <c r="Y5" s="2">
        <f t="shared" si="0"/>
        <v>793</v>
      </c>
      <c r="Z5" s="2">
        <f t="shared" si="0"/>
        <v>2</v>
      </c>
      <c r="AA5" s="2">
        <f t="shared" si="0"/>
        <v>15</v>
      </c>
      <c r="AB5" s="2">
        <f t="shared" si="0"/>
        <v>68</v>
      </c>
      <c r="AC5">
        <f>SUM(Table13[[#This Row],[ArrayExpress]:[UniProt]])</f>
        <v>2532</v>
      </c>
      <c r="AD5" s="32">
        <f>Table13[[#This Row],[TOTAL]]/$AC$5</f>
        <v>1</v>
      </c>
    </row>
    <row r="6" spans="1:30" x14ac:dyDescent="0.2">
      <c r="A6" s="2" t="s">
        <v>9077</v>
      </c>
      <c r="B6" s="3">
        <f>B5/$AC$5</f>
        <v>7.5039494470774092E-3</v>
      </c>
      <c r="C6" s="3">
        <f>C5/$AC$5</f>
        <v>2.1721958925750396E-2</v>
      </c>
      <c r="D6" s="3">
        <f>D5/$AC$5</f>
        <v>3.9494470774091627E-4</v>
      </c>
      <c r="E6" s="3">
        <f>E5/$AC$5</f>
        <v>7.8988941548183253E-4</v>
      </c>
      <c r="F6" s="3">
        <f>F5/$AC$5</f>
        <v>3.9494470774091627E-4</v>
      </c>
      <c r="G6" s="3">
        <f>G5/$AC$5</f>
        <v>1.5797788309636651E-3</v>
      </c>
      <c r="H6" s="3">
        <f>H5/$AC$5</f>
        <v>1.5797788309636651E-3</v>
      </c>
      <c r="I6" s="3">
        <f>I5/$AC$5</f>
        <v>1.1848341232227489E-3</v>
      </c>
      <c r="J6" s="3">
        <f>J5/$AC$5</f>
        <v>1.9747235387045812E-3</v>
      </c>
      <c r="K6" s="3">
        <f>K5/$AC$5</f>
        <v>0.23854660347551343</v>
      </c>
      <c r="L6" s="3">
        <f>L5/$AC$5</f>
        <v>7.5039494470774092E-3</v>
      </c>
      <c r="M6" s="3">
        <f>M5/$AC$5</f>
        <v>4.7393364928909956E-3</v>
      </c>
      <c r="N6" s="3">
        <f>N5/$AC$5</f>
        <v>1.3823064770932069E-2</v>
      </c>
      <c r="O6" s="3">
        <f>O5/$AC$5</f>
        <v>5.9241706161137442E-2</v>
      </c>
      <c r="P6" s="3">
        <f>P5/$AC$5</f>
        <v>6.3191153238546603E-3</v>
      </c>
      <c r="Q6" s="3">
        <f>Q5/$AC$5</f>
        <v>1.3428120063191154E-2</v>
      </c>
      <c r="R6" s="3">
        <f>R5/$AC$5</f>
        <v>8.6887835703001581E-3</v>
      </c>
      <c r="S6" s="3">
        <f>S5/$AC$5</f>
        <v>2.843601895734597E-2</v>
      </c>
      <c r="T6" s="3">
        <f>T5/$AC$5</f>
        <v>0.17812006319115323</v>
      </c>
      <c r="U6" s="3">
        <f>U5/$AC$5</f>
        <v>9.4786729857819912E-3</v>
      </c>
      <c r="V6" s="3">
        <f>V5/$AC$5</f>
        <v>4.344391785150079E-3</v>
      </c>
      <c r="W6" s="3">
        <f>W5/$AC$5</f>
        <v>1.1848341232227489E-3</v>
      </c>
      <c r="X6" s="3">
        <f>X5/$AC$5</f>
        <v>4.2259083728278038E-2</v>
      </c>
      <c r="Y6" s="3">
        <f>Y5/$AC$5</f>
        <v>0.31319115323854663</v>
      </c>
      <c r="Z6" s="3">
        <f>Z5/$AC$5</f>
        <v>7.8988941548183253E-4</v>
      </c>
      <c r="AA6" s="3">
        <f>AA5/$AC$5</f>
        <v>5.9241706161137437E-3</v>
      </c>
      <c r="AB6" s="3">
        <f>AB5/$AC$5</f>
        <v>2.6856240126382307E-2</v>
      </c>
      <c r="AC6" s="3">
        <f>SUM(Table13[[#This Row],[ArrayExpress]:[UniProt]])</f>
        <v>1</v>
      </c>
    </row>
    <row r="8" spans="1:30" x14ac:dyDescent="0.2">
      <c r="A8" t="s">
        <v>9078</v>
      </c>
      <c r="B8" t="s">
        <v>11330</v>
      </c>
      <c r="C8" t="s">
        <v>11331</v>
      </c>
      <c r="D8" t="s">
        <v>11332</v>
      </c>
      <c r="E8" t="s">
        <v>11333</v>
      </c>
      <c r="F8" t="s">
        <v>11334</v>
      </c>
      <c r="G8" t="s">
        <v>11335</v>
      </c>
      <c r="H8" t="s">
        <v>11336</v>
      </c>
      <c r="I8" t="s">
        <v>11337</v>
      </c>
      <c r="J8" t="s">
        <v>11338</v>
      </c>
      <c r="K8" t="s">
        <v>11339</v>
      </c>
      <c r="L8" t="s">
        <v>11340</v>
      </c>
      <c r="M8" t="s">
        <v>11341</v>
      </c>
      <c r="N8" t="s">
        <v>11342</v>
      </c>
      <c r="O8" t="s">
        <v>11343</v>
      </c>
      <c r="P8" t="s">
        <v>11344</v>
      </c>
      <c r="Q8" t="s">
        <v>11345</v>
      </c>
      <c r="R8" t="s">
        <v>11346</v>
      </c>
      <c r="S8" t="s">
        <v>11347</v>
      </c>
      <c r="T8" t="s">
        <v>11348</v>
      </c>
      <c r="U8" t="s">
        <v>11349</v>
      </c>
      <c r="V8" t="s">
        <v>11350</v>
      </c>
      <c r="W8" t="s">
        <v>11351</v>
      </c>
      <c r="X8" t="s">
        <v>11352</v>
      </c>
      <c r="Y8" t="s">
        <v>11353</v>
      </c>
      <c r="Z8" t="s">
        <v>11354</v>
      </c>
      <c r="AA8" t="s">
        <v>11355</v>
      </c>
      <c r="AB8" t="s">
        <v>11356</v>
      </c>
      <c r="AC8" t="s">
        <v>9076</v>
      </c>
      <c r="AD8" t="s">
        <v>11329</v>
      </c>
    </row>
    <row r="9" spans="1:30" ht="15" x14ac:dyDescent="0.25">
      <c r="A9" t="s">
        <v>9</v>
      </c>
      <c r="B9" s="3">
        <f>B2/B5</f>
        <v>0</v>
      </c>
      <c r="C9" s="3">
        <f>C2/C5</f>
        <v>0</v>
      </c>
      <c r="D9" s="3">
        <f>D2/D5</f>
        <v>0</v>
      </c>
      <c r="E9" s="3">
        <f>E2/E5</f>
        <v>0.5</v>
      </c>
      <c r="F9" s="3">
        <f>F2/F5</f>
        <v>0</v>
      </c>
      <c r="G9" s="3">
        <f>G2/G5</f>
        <v>0</v>
      </c>
      <c r="H9" s="3">
        <f>H2/H5</f>
        <v>0.25</v>
      </c>
      <c r="I9" s="3">
        <f>I2/I5</f>
        <v>0</v>
      </c>
      <c r="J9" s="3">
        <f>J2/J5</f>
        <v>0</v>
      </c>
      <c r="K9" s="3">
        <f>K2/K5</f>
        <v>4.1390728476821195E-2</v>
      </c>
      <c r="L9" s="3">
        <f>L2/L5</f>
        <v>0</v>
      </c>
      <c r="M9" s="3">
        <f>M2/M5</f>
        <v>0</v>
      </c>
      <c r="N9" s="3">
        <f>N2/N5</f>
        <v>0</v>
      </c>
      <c r="O9" s="3">
        <f>O2/O5</f>
        <v>0</v>
      </c>
      <c r="P9" s="3">
        <f>P2/P5</f>
        <v>0</v>
      </c>
      <c r="Q9" s="3">
        <f>Q2/Q5</f>
        <v>0</v>
      </c>
      <c r="R9" s="3">
        <f>R2/R5</f>
        <v>4.5454545454545456E-2</v>
      </c>
      <c r="S9" s="3">
        <f>S2/S5</f>
        <v>0.76388888888888884</v>
      </c>
      <c r="T9" s="3">
        <f>T2/T5</f>
        <v>3.1042128603104215E-2</v>
      </c>
      <c r="U9" s="3">
        <f>U2/U5</f>
        <v>0.25</v>
      </c>
      <c r="V9" s="3">
        <f>V2/V5</f>
        <v>0</v>
      </c>
      <c r="W9" s="3">
        <f>W2/W5</f>
        <v>0</v>
      </c>
      <c r="X9" s="3">
        <f>X2/X5</f>
        <v>6.5420560747663545E-2</v>
      </c>
      <c r="Y9" s="3">
        <f>Y2/Y5</f>
        <v>0.13871374527112232</v>
      </c>
      <c r="Z9" s="3">
        <f>Z2/Z5</f>
        <v>0</v>
      </c>
      <c r="AA9" s="3">
        <f>AA2/AA5</f>
        <v>0</v>
      </c>
      <c r="AB9" s="3">
        <f>AB2/AB5</f>
        <v>4.4117647058823532E-2</v>
      </c>
      <c r="AC9">
        <f>SUM(Table1316[[#This Row],[ArrayExpress-P]:[UniProt-P]])</f>
        <v>2.1300282445009691</v>
      </c>
      <c r="AD9" s="39">
        <f>Table1316[[#This Row],[TOTAL]]/$AC$12</f>
        <v>7.8889934981517376E-2</v>
      </c>
    </row>
    <row r="10" spans="1:30" ht="15" x14ac:dyDescent="0.25">
      <c r="A10" t="s">
        <v>10</v>
      </c>
      <c r="B10" s="3">
        <f>B3/B5</f>
        <v>0.84210526315789469</v>
      </c>
      <c r="C10" s="3">
        <f>C3/C5</f>
        <v>0.96363636363636362</v>
      </c>
      <c r="D10" s="3">
        <f>D3/D5</f>
        <v>0</v>
      </c>
      <c r="E10" s="3">
        <f>E3/E5</f>
        <v>0</v>
      </c>
      <c r="F10" s="3">
        <f>F3/F5</f>
        <v>0</v>
      </c>
      <c r="G10" s="3">
        <f>G3/G5</f>
        <v>0.5</v>
      </c>
      <c r="H10" s="3">
        <f>H3/H5</f>
        <v>0</v>
      </c>
      <c r="I10" s="3">
        <f>I3/I5</f>
        <v>0.33333333333333331</v>
      </c>
      <c r="J10" s="3">
        <f>J3/J5</f>
        <v>1</v>
      </c>
      <c r="K10" s="3">
        <f>K3/K5</f>
        <v>0.26655629139072845</v>
      </c>
      <c r="L10" s="3">
        <f>L3/L5</f>
        <v>0</v>
      </c>
      <c r="M10" s="3">
        <f>M3/M5</f>
        <v>0</v>
      </c>
      <c r="N10" s="3">
        <f>N3/N5</f>
        <v>0</v>
      </c>
      <c r="O10" s="3">
        <f>O3/O5</f>
        <v>0.54666666666666663</v>
      </c>
      <c r="P10" s="3">
        <f>P3/P5</f>
        <v>0</v>
      </c>
      <c r="Q10" s="3">
        <f>Q3/Q5</f>
        <v>0</v>
      </c>
      <c r="R10" s="3">
        <f>R3/R5</f>
        <v>0</v>
      </c>
      <c r="S10" s="3">
        <f>S3/S5</f>
        <v>0</v>
      </c>
      <c r="T10" s="3">
        <f>T3/T5</f>
        <v>2.6607538802660754E-2</v>
      </c>
      <c r="U10" s="3">
        <f>U3/U5</f>
        <v>0</v>
      </c>
      <c r="V10" s="3">
        <f>V3/V5</f>
        <v>0.81818181818181823</v>
      </c>
      <c r="W10" s="3">
        <f>W3/W5</f>
        <v>0</v>
      </c>
      <c r="X10" s="3">
        <f>X3/X5</f>
        <v>1.8691588785046728E-2</v>
      </c>
      <c r="Y10" s="3">
        <f>Y3/Y5</f>
        <v>2.5220680958385876E-3</v>
      </c>
      <c r="Z10" s="3">
        <f>Z3/Z5</f>
        <v>0</v>
      </c>
      <c r="AA10" s="3">
        <f>AA3/AA5</f>
        <v>0</v>
      </c>
      <c r="AB10" s="3">
        <f>AB3/AB5</f>
        <v>0</v>
      </c>
      <c r="AC10">
        <f>SUM(Table1316[[#This Row],[ArrayExpress-P]:[UniProt-P]])</f>
        <v>5.3183009320503514</v>
      </c>
      <c r="AD10" s="39">
        <f>Table1316[[#This Row],[TOTAL]]/$AC$12</f>
        <v>0.19697410859445746</v>
      </c>
    </row>
    <row r="11" spans="1:30" ht="15" x14ac:dyDescent="0.25">
      <c r="A11" t="s">
        <v>11</v>
      </c>
      <c r="B11" s="3">
        <f>B4/B5</f>
        <v>0.15789473684210525</v>
      </c>
      <c r="C11" s="3">
        <f>C4/C5</f>
        <v>3.6363636363636362E-2</v>
      </c>
      <c r="D11" s="3">
        <f>D4/D5</f>
        <v>1</v>
      </c>
      <c r="E11" s="3">
        <f>E4/E5</f>
        <v>0.5</v>
      </c>
      <c r="F11" s="3">
        <f>F4/F5</f>
        <v>1</v>
      </c>
      <c r="G11" s="3">
        <f>G4/G5</f>
        <v>0.5</v>
      </c>
      <c r="H11" s="3">
        <f>H4/H5</f>
        <v>0.75</v>
      </c>
      <c r="I11" s="3">
        <f>I4/I5</f>
        <v>0.66666666666666663</v>
      </c>
      <c r="J11" s="3">
        <f>J4/J5</f>
        <v>0</v>
      </c>
      <c r="K11" s="3">
        <f>K4/K5</f>
        <v>0.69205298013245031</v>
      </c>
      <c r="L11" s="3">
        <f>L4/L5</f>
        <v>1</v>
      </c>
      <c r="M11" s="3">
        <f>M4/M5</f>
        <v>1</v>
      </c>
      <c r="N11" s="3">
        <f>N4/N5</f>
        <v>1</v>
      </c>
      <c r="O11" s="3">
        <f>O4/O5</f>
        <v>0.45333333333333331</v>
      </c>
      <c r="P11" s="3">
        <f>P4/P5</f>
        <v>1</v>
      </c>
      <c r="Q11" s="3">
        <f>Q4/Q5</f>
        <v>1</v>
      </c>
      <c r="R11" s="3">
        <f>R4/R5</f>
        <v>0.95454545454545459</v>
      </c>
      <c r="S11" s="3">
        <f>S4/S5</f>
        <v>0.2361111111111111</v>
      </c>
      <c r="T11" s="3">
        <f>T4/T5</f>
        <v>0.94235033259423506</v>
      </c>
      <c r="U11" s="3">
        <f>U4/U5</f>
        <v>0.75</v>
      </c>
      <c r="V11" s="3">
        <f>V4/V5</f>
        <v>0.18181818181818182</v>
      </c>
      <c r="W11" s="3">
        <f>W4/W5</f>
        <v>1</v>
      </c>
      <c r="X11" s="3">
        <f>X4/X5</f>
        <v>0.91588785046728971</v>
      </c>
      <c r="Y11" s="3">
        <f>Y4/Y5</f>
        <v>0.85876418663303911</v>
      </c>
      <c r="Z11" s="3">
        <f>Z4/Z5</f>
        <v>1</v>
      </c>
      <c r="AA11" s="3">
        <f>AA4/AA5</f>
        <v>1</v>
      </c>
      <c r="AB11" s="3">
        <f>AB4/AB5</f>
        <v>0.95588235294117652</v>
      </c>
      <c r="AC11">
        <f>SUM(Table1316[[#This Row],[ArrayExpress-P]:[UniProt-P]])</f>
        <v>19.551670823448681</v>
      </c>
      <c r="AD11" s="39">
        <f>Table1316[[#This Row],[TOTAL]]/$AC$12</f>
        <v>0.72413595642402528</v>
      </c>
    </row>
    <row r="12" spans="1:30" ht="15" x14ac:dyDescent="0.25">
      <c r="A12" s="2" t="s">
        <v>9076</v>
      </c>
      <c r="B12" s="2">
        <f>SUBTOTAL(109,B9:B11)</f>
        <v>1</v>
      </c>
      <c r="C12" s="2">
        <f t="shared" ref="C12:AB12" si="1">SUBTOTAL(109,C9:C11)</f>
        <v>1</v>
      </c>
      <c r="D12" s="2">
        <f t="shared" si="1"/>
        <v>1</v>
      </c>
      <c r="E12" s="2">
        <f t="shared" si="1"/>
        <v>1</v>
      </c>
      <c r="F12" s="2">
        <f t="shared" si="1"/>
        <v>1</v>
      </c>
      <c r="G12" s="2">
        <f t="shared" si="1"/>
        <v>1</v>
      </c>
      <c r="H12" s="2">
        <f t="shared" si="1"/>
        <v>1</v>
      </c>
      <c r="I12" s="2">
        <f t="shared" si="1"/>
        <v>1</v>
      </c>
      <c r="J12" s="2">
        <f t="shared" si="1"/>
        <v>1</v>
      </c>
      <c r="K12" s="2">
        <f t="shared" si="1"/>
        <v>1</v>
      </c>
      <c r="L12" s="2">
        <f t="shared" si="1"/>
        <v>1</v>
      </c>
      <c r="M12" s="2">
        <f t="shared" si="1"/>
        <v>1</v>
      </c>
      <c r="N12" s="2">
        <f t="shared" si="1"/>
        <v>1</v>
      </c>
      <c r="O12" s="2">
        <f t="shared" si="1"/>
        <v>1</v>
      </c>
      <c r="P12" s="2">
        <f t="shared" si="1"/>
        <v>1</v>
      </c>
      <c r="Q12" s="2">
        <f t="shared" si="1"/>
        <v>1</v>
      </c>
      <c r="R12" s="2">
        <f t="shared" si="1"/>
        <v>1</v>
      </c>
      <c r="S12" s="2">
        <f t="shared" si="1"/>
        <v>1</v>
      </c>
      <c r="T12" s="2">
        <f t="shared" si="1"/>
        <v>1</v>
      </c>
      <c r="U12" s="2">
        <f t="shared" si="1"/>
        <v>1</v>
      </c>
      <c r="V12" s="2">
        <f t="shared" si="1"/>
        <v>1</v>
      </c>
      <c r="W12" s="2">
        <f t="shared" si="1"/>
        <v>1</v>
      </c>
      <c r="X12" s="2">
        <f t="shared" si="1"/>
        <v>1</v>
      </c>
      <c r="Y12" s="2">
        <f t="shared" si="1"/>
        <v>1</v>
      </c>
      <c r="Z12" s="2">
        <f t="shared" si="1"/>
        <v>1</v>
      </c>
      <c r="AA12" s="2">
        <f t="shared" si="1"/>
        <v>1</v>
      </c>
      <c r="AB12" s="2">
        <f t="shared" si="1"/>
        <v>1</v>
      </c>
      <c r="AC12">
        <f>SUM(Table1316[[#This Row],[ArrayExpress-P]:[UniProt-P]])</f>
        <v>27</v>
      </c>
      <c r="AD12" s="40">
        <f>Table1316[[#This Row],[TOTAL]]/$AC$12</f>
        <v>1</v>
      </c>
    </row>
    <row r="42" spans="1:30" x14ac:dyDescent="0.2">
      <c r="A42" t="s">
        <v>9078</v>
      </c>
      <c r="B42" t="s">
        <v>15</v>
      </c>
      <c r="C42" t="s">
        <v>96</v>
      </c>
      <c r="D42" t="s">
        <v>314</v>
      </c>
      <c r="E42" t="s">
        <v>320</v>
      </c>
      <c r="F42" t="s">
        <v>329</v>
      </c>
      <c r="G42" t="s">
        <v>336</v>
      </c>
      <c r="H42" t="s">
        <v>354</v>
      </c>
      <c r="I42" t="s">
        <v>370</v>
      </c>
      <c r="J42" t="s">
        <v>385</v>
      </c>
      <c r="K42" t="s">
        <v>407</v>
      </c>
      <c r="L42" t="s">
        <v>2780</v>
      </c>
      <c r="M42" t="s">
        <v>2860</v>
      </c>
      <c r="N42" t="s">
        <v>2909</v>
      </c>
      <c r="O42" t="s">
        <v>3036</v>
      </c>
      <c r="P42" t="s">
        <v>3637</v>
      </c>
      <c r="Q42" t="s">
        <v>3710</v>
      </c>
      <c r="R42" t="s">
        <v>3823</v>
      </c>
      <c r="S42" t="s">
        <v>3906</v>
      </c>
      <c r="T42" t="s">
        <v>4127</v>
      </c>
      <c r="U42" t="s">
        <v>5775</v>
      </c>
      <c r="V42" t="s">
        <v>5869</v>
      </c>
      <c r="W42" t="s">
        <v>5914</v>
      </c>
      <c r="X42" t="s">
        <v>5924</v>
      </c>
      <c r="Y42" t="s">
        <v>6339</v>
      </c>
      <c r="Z42" t="s">
        <v>8757</v>
      </c>
      <c r="AA42" t="s">
        <v>8766</v>
      </c>
      <c r="AB42" t="s">
        <v>8821</v>
      </c>
      <c r="AC42" t="s">
        <v>9076</v>
      </c>
      <c r="AD42" t="s">
        <v>11329</v>
      </c>
    </row>
    <row r="43" spans="1:30" ht="15" x14ac:dyDescent="0.25">
      <c r="A43" t="s">
        <v>9</v>
      </c>
      <c r="B43" s="3">
        <v>0</v>
      </c>
      <c r="C43" s="3">
        <v>0</v>
      </c>
      <c r="D43" s="3">
        <v>0</v>
      </c>
      <c r="E43" s="3">
        <v>0</v>
      </c>
      <c r="F43" s="3">
        <v>0</v>
      </c>
      <c r="G43" s="3">
        <v>0.4</v>
      </c>
      <c r="H43" s="3">
        <v>0</v>
      </c>
      <c r="I43" s="3">
        <v>0</v>
      </c>
      <c r="J43" s="3">
        <v>0</v>
      </c>
      <c r="K43" s="3">
        <v>8.1632653061224483E-2</v>
      </c>
      <c r="L43" s="3">
        <v>0</v>
      </c>
      <c r="M43" s="3">
        <v>0</v>
      </c>
      <c r="N43" s="3">
        <v>3.0303030303030304E-2</v>
      </c>
      <c r="O43" s="3">
        <v>2.5974025974025976E-2</v>
      </c>
      <c r="P43" s="3">
        <v>0</v>
      </c>
      <c r="Q43" s="3">
        <v>0</v>
      </c>
      <c r="R43" s="3">
        <v>7.1428571428571425E-2</v>
      </c>
      <c r="S43" s="3">
        <v>0.67647058823529416</v>
      </c>
      <c r="T43" s="3">
        <v>7.9234972677595633E-2</v>
      </c>
      <c r="U43" s="3">
        <v>0.26666666666666666</v>
      </c>
      <c r="V43" s="3">
        <v>0</v>
      </c>
      <c r="W43" s="3">
        <v>0</v>
      </c>
      <c r="X43" s="3">
        <v>0.2</v>
      </c>
      <c r="Y43" s="3">
        <v>0.20322580645161289</v>
      </c>
      <c r="Z43" s="3">
        <v>0</v>
      </c>
      <c r="AA43" s="3">
        <v>0</v>
      </c>
      <c r="AB43" s="3">
        <v>0.1076923076923077</v>
      </c>
      <c r="AC43">
        <v>2.1426286224903293</v>
      </c>
      <c r="AD43" s="39">
        <v>9.7392210113196778E-2</v>
      </c>
    </row>
    <row r="44" spans="1:30" ht="15" x14ac:dyDescent="0.25">
      <c r="A44" t="s">
        <v>10</v>
      </c>
      <c r="B44" s="3">
        <v>0.45454545454545453</v>
      </c>
      <c r="C44" s="3">
        <v>0.66666666666666663</v>
      </c>
      <c r="D44" s="3">
        <v>1</v>
      </c>
      <c r="E44" s="3">
        <v>0</v>
      </c>
      <c r="F44" s="3">
        <v>0</v>
      </c>
      <c r="G44" s="3">
        <v>0.2</v>
      </c>
      <c r="H44" s="3">
        <v>0</v>
      </c>
      <c r="I44" s="3">
        <v>0</v>
      </c>
      <c r="J44" s="3">
        <v>1</v>
      </c>
      <c r="K44" s="3">
        <v>0.26303854875283444</v>
      </c>
      <c r="L44" s="3">
        <v>0</v>
      </c>
      <c r="M44" s="3">
        <v>0.22222222222222221</v>
      </c>
      <c r="N44" s="3">
        <v>0</v>
      </c>
      <c r="O44" s="3">
        <v>0.50649350649350644</v>
      </c>
      <c r="P44" s="3">
        <v>0</v>
      </c>
      <c r="Q44" s="3">
        <v>0</v>
      </c>
      <c r="R44" s="3">
        <v>0</v>
      </c>
      <c r="S44" s="3">
        <v>0</v>
      </c>
      <c r="T44" s="3">
        <v>3.2786885245901641E-2</v>
      </c>
      <c r="U44" s="3">
        <v>0</v>
      </c>
      <c r="V44" s="3">
        <v>1</v>
      </c>
      <c r="W44" s="3">
        <v>0</v>
      </c>
      <c r="X44" s="3">
        <v>0</v>
      </c>
      <c r="Y44" s="3">
        <v>0</v>
      </c>
      <c r="Z44" s="3">
        <v>0</v>
      </c>
      <c r="AA44" s="3">
        <v>0</v>
      </c>
      <c r="AB44" s="3">
        <v>0</v>
      </c>
      <c r="AC44">
        <v>5.3457532839265856</v>
      </c>
      <c r="AD44" s="39">
        <v>0.24298878563302662</v>
      </c>
    </row>
    <row r="45" spans="1:30" ht="15" x14ac:dyDescent="0.25">
      <c r="A45" t="s">
        <v>11</v>
      </c>
      <c r="B45" s="3">
        <v>0.54545454545454541</v>
      </c>
      <c r="C45" s="3">
        <v>0.33333333333333331</v>
      </c>
      <c r="D45" s="3">
        <v>0</v>
      </c>
      <c r="E45" s="3">
        <v>0</v>
      </c>
      <c r="F45" s="3">
        <v>0</v>
      </c>
      <c r="G45" s="3">
        <v>0.4</v>
      </c>
      <c r="H45" s="3">
        <v>0</v>
      </c>
      <c r="I45" s="3">
        <v>0</v>
      </c>
      <c r="J45" s="3">
        <v>0</v>
      </c>
      <c r="K45" s="3">
        <v>0.65532879818594103</v>
      </c>
      <c r="L45" s="3">
        <v>1</v>
      </c>
      <c r="M45" s="3">
        <v>0.77777777777777779</v>
      </c>
      <c r="N45" s="3">
        <v>0.96969696969696972</v>
      </c>
      <c r="O45" s="3">
        <v>0.46753246753246752</v>
      </c>
      <c r="P45" s="3">
        <v>1</v>
      </c>
      <c r="Q45" s="3">
        <v>1</v>
      </c>
      <c r="R45" s="3">
        <v>0.9285714285714286</v>
      </c>
      <c r="S45" s="3">
        <v>0.3235294117647059</v>
      </c>
      <c r="T45" s="3">
        <v>0.88797814207650272</v>
      </c>
      <c r="U45" s="3">
        <v>0.73333333333333328</v>
      </c>
      <c r="V45" s="3">
        <v>0</v>
      </c>
      <c r="W45" s="3">
        <v>0</v>
      </c>
      <c r="X45" s="3">
        <v>0.8</v>
      </c>
      <c r="Y45" s="3">
        <v>0.79677419354838708</v>
      </c>
      <c r="Z45" s="3">
        <v>0</v>
      </c>
      <c r="AA45" s="3">
        <v>1</v>
      </c>
      <c r="AB45" s="3">
        <v>0.89230769230769236</v>
      </c>
      <c r="AC45">
        <v>14.511618093583085</v>
      </c>
      <c r="AD45" s="39">
        <v>0.65961900425377662</v>
      </c>
    </row>
    <row r="46" spans="1:30" ht="15" x14ac:dyDescent="0.25">
      <c r="A46" s="2" t="s">
        <v>9076</v>
      </c>
      <c r="B46" s="2">
        <v>1</v>
      </c>
      <c r="C46" s="2">
        <v>1</v>
      </c>
      <c r="D46" s="2">
        <v>1</v>
      </c>
      <c r="E46" s="2">
        <v>0</v>
      </c>
      <c r="F46" s="2">
        <v>0</v>
      </c>
      <c r="G46" s="2">
        <v>1</v>
      </c>
      <c r="H46" s="2">
        <v>0</v>
      </c>
      <c r="I46" s="2">
        <v>0</v>
      </c>
      <c r="J46" s="2">
        <v>1</v>
      </c>
      <c r="K46" s="2">
        <v>1</v>
      </c>
      <c r="L46" s="2">
        <v>1</v>
      </c>
      <c r="M46" s="2">
        <v>1</v>
      </c>
      <c r="N46" s="2">
        <v>1</v>
      </c>
      <c r="O46" s="2">
        <v>1</v>
      </c>
      <c r="P46" s="2">
        <v>1</v>
      </c>
      <c r="Q46" s="2">
        <v>1</v>
      </c>
      <c r="R46" s="2">
        <v>1</v>
      </c>
      <c r="S46" s="2">
        <v>1</v>
      </c>
      <c r="T46" s="2">
        <v>1</v>
      </c>
      <c r="U46" s="2">
        <v>1</v>
      </c>
      <c r="V46" s="2">
        <v>1</v>
      </c>
      <c r="W46" s="2">
        <v>0</v>
      </c>
      <c r="X46" s="2">
        <v>1</v>
      </c>
      <c r="Y46" s="2">
        <v>1</v>
      </c>
      <c r="Z46" s="2">
        <v>0</v>
      </c>
      <c r="AA46" s="2">
        <v>1</v>
      </c>
      <c r="AB46" s="2">
        <v>1</v>
      </c>
      <c r="AC46">
        <v>22</v>
      </c>
      <c r="AD46" s="40">
        <v>1</v>
      </c>
    </row>
    <row r="49" spans="1:55" x14ac:dyDescent="0.2">
      <c r="A49" t="s">
        <v>9078</v>
      </c>
      <c r="B49" t="s">
        <v>15</v>
      </c>
      <c r="C49" t="s">
        <v>11330</v>
      </c>
      <c r="D49" t="s">
        <v>96</v>
      </c>
      <c r="E49" t="s">
        <v>11331</v>
      </c>
      <c r="F49" t="s">
        <v>314</v>
      </c>
      <c r="G49" t="s">
        <v>11332</v>
      </c>
      <c r="H49" t="s">
        <v>320</v>
      </c>
      <c r="I49" t="s">
        <v>11333</v>
      </c>
      <c r="J49" t="s">
        <v>329</v>
      </c>
      <c r="K49" t="s">
        <v>11334</v>
      </c>
      <c r="L49" t="s">
        <v>336</v>
      </c>
      <c r="M49" t="s">
        <v>11335</v>
      </c>
      <c r="N49" t="s">
        <v>354</v>
      </c>
      <c r="O49" t="s">
        <v>11336</v>
      </c>
      <c r="P49" t="s">
        <v>370</v>
      </c>
      <c r="Q49" t="s">
        <v>11337</v>
      </c>
      <c r="R49" t="s">
        <v>385</v>
      </c>
      <c r="S49" t="s">
        <v>11338</v>
      </c>
      <c r="T49" t="s">
        <v>407</v>
      </c>
      <c r="U49" t="s">
        <v>11339</v>
      </c>
      <c r="V49" t="s">
        <v>2780</v>
      </c>
      <c r="W49" t="s">
        <v>11340</v>
      </c>
      <c r="X49" t="s">
        <v>2860</v>
      </c>
      <c r="Y49" t="s">
        <v>11341</v>
      </c>
      <c r="Z49" t="s">
        <v>2909</v>
      </c>
      <c r="AA49" t="s">
        <v>11342</v>
      </c>
      <c r="AB49" t="s">
        <v>3036</v>
      </c>
      <c r="AC49" t="s">
        <v>11343</v>
      </c>
      <c r="AD49" t="s">
        <v>3637</v>
      </c>
      <c r="AE49" t="s">
        <v>11344</v>
      </c>
      <c r="AF49" t="s">
        <v>3710</v>
      </c>
      <c r="AG49" t="s">
        <v>11345</v>
      </c>
      <c r="AH49" t="s">
        <v>3823</v>
      </c>
      <c r="AI49" t="s">
        <v>11346</v>
      </c>
      <c r="AJ49" t="s">
        <v>3906</v>
      </c>
      <c r="AK49" t="s">
        <v>11347</v>
      </c>
      <c r="AL49" t="s">
        <v>4127</v>
      </c>
      <c r="AM49" t="s">
        <v>11348</v>
      </c>
      <c r="AN49" t="s">
        <v>5775</v>
      </c>
      <c r="AO49" t="s">
        <v>11349</v>
      </c>
      <c r="AP49" t="s">
        <v>5869</v>
      </c>
      <c r="AQ49" t="s">
        <v>11350</v>
      </c>
      <c r="AR49" t="s">
        <v>5914</v>
      </c>
      <c r="AS49" t="s">
        <v>11351</v>
      </c>
      <c r="AT49" t="s">
        <v>5924</v>
      </c>
      <c r="AU49" t="s">
        <v>11352</v>
      </c>
      <c r="AV49" t="s">
        <v>6339</v>
      </c>
      <c r="AW49" t="s">
        <v>11353</v>
      </c>
      <c r="AX49" t="s">
        <v>8757</v>
      </c>
      <c r="AY49" t="s">
        <v>11354</v>
      </c>
      <c r="AZ49" t="s">
        <v>8766</v>
      </c>
      <c r="BA49" t="s">
        <v>11355</v>
      </c>
      <c r="BB49" t="s">
        <v>8821</v>
      </c>
      <c r="BC49" t="s">
        <v>11356</v>
      </c>
    </row>
    <row r="50" spans="1:55" x14ac:dyDescent="0.2">
      <c r="A50" t="s">
        <v>9</v>
      </c>
      <c r="B50" s="3">
        <v>0</v>
      </c>
      <c r="C50" s="3">
        <v>0</v>
      </c>
      <c r="D50" s="3">
        <v>0</v>
      </c>
      <c r="E50" s="3">
        <v>0</v>
      </c>
      <c r="F50" s="3">
        <v>0</v>
      </c>
      <c r="G50" s="3">
        <v>0</v>
      </c>
      <c r="H50" s="3">
        <v>0</v>
      </c>
      <c r="I50" s="3">
        <v>0.5</v>
      </c>
      <c r="J50" s="3">
        <v>0</v>
      </c>
      <c r="K50" s="3">
        <v>0</v>
      </c>
      <c r="L50" s="3">
        <v>0.4</v>
      </c>
      <c r="M50" s="3">
        <v>0</v>
      </c>
      <c r="N50" s="3">
        <v>0</v>
      </c>
      <c r="O50" s="3">
        <v>0.25</v>
      </c>
      <c r="P50" s="3">
        <v>0</v>
      </c>
      <c r="Q50" s="3">
        <v>0</v>
      </c>
      <c r="R50" s="3">
        <v>0</v>
      </c>
      <c r="S50" s="3">
        <v>0</v>
      </c>
      <c r="T50" s="3">
        <v>8.1632653061224483E-2</v>
      </c>
      <c r="U50" s="3">
        <v>4.1390728476821195E-2</v>
      </c>
      <c r="V50" s="3">
        <v>0</v>
      </c>
      <c r="W50" s="3">
        <v>0</v>
      </c>
      <c r="X50" s="3">
        <v>0</v>
      </c>
      <c r="Y50" s="3">
        <v>0</v>
      </c>
      <c r="Z50" s="3">
        <v>3.0303030303030304E-2</v>
      </c>
      <c r="AA50" s="3">
        <v>0</v>
      </c>
      <c r="AB50" s="3">
        <v>2.5974025974025976E-2</v>
      </c>
      <c r="AC50" s="3">
        <v>0</v>
      </c>
      <c r="AD50" s="3">
        <v>0</v>
      </c>
      <c r="AE50" s="3">
        <v>0</v>
      </c>
      <c r="AF50" s="3">
        <v>0</v>
      </c>
      <c r="AG50" s="3">
        <v>0</v>
      </c>
      <c r="AH50" s="3">
        <v>7.1428571428571425E-2</v>
      </c>
      <c r="AI50" s="3">
        <v>4.5454545454545456E-2</v>
      </c>
      <c r="AJ50" s="3">
        <v>0.67647058823529416</v>
      </c>
      <c r="AK50" s="3">
        <v>0.76388888888888884</v>
      </c>
      <c r="AL50" s="3">
        <v>7.9234972677595633E-2</v>
      </c>
      <c r="AM50" s="3">
        <v>3.1042128603104215E-2</v>
      </c>
      <c r="AN50" s="3">
        <v>0.26666666666666666</v>
      </c>
      <c r="AO50" s="3">
        <v>0.25</v>
      </c>
      <c r="AP50" s="3">
        <v>0</v>
      </c>
      <c r="AQ50" s="3">
        <v>0</v>
      </c>
      <c r="AR50" s="3">
        <v>0</v>
      </c>
      <c r="AS50" s="3">
        <v>0</v>
      </c>
      <c r="AT50" s="3">
        <v>0.2</v>
      </c>
      <c r="AU50" s="3">
        <v>6.5420560747663545E-2</v>
      </c>
      <c r="AV50" s="3">
        <v>0.20322580645161289</v>
      </c>
      <c r="AW50" s="3">
        <v>0.13871374527112232</v>
      </c>
      <c r="AX50" s="3">
        <v>0</v>
      </c>
      <c r="AY50" s="3">
        <v>0</v>
      </c>
      <c r="AZ50" s="3">
        <v>0</v>
      </c>
      <c r="BA50" s="3">
        <v>0</v>
      </c>
      <c r="BB50" s="3">
        <v>0.1076923076923077</v>
      </c>
      <c r="BC50" s="3">
        <v>4.4117647058823532E-2</v>
      </c>
    </row>
    <row r="51" spans="1:55" x14ac:dyDescent="0.2">
      <c r="A51" t="s">
        <v>10</v>
      </c>
      <c r="B51" s="3">
        <v>0.45454545454545453</v>
      </c>
      <c r="C51" s="3">
        <v>0.84210526315789469</v>
      </c>
      <c r="D51" s="3">
        <v>0.66666666666666663</v>
      </c>
      <c r="E51" s="3">
        <v>0.96363636363636362</v>
      </c>
      <c r="F51" s="3">
        <v>1</v>
      </c>
      <c r="G51" s="3">
        <v>0</v>
      </c>
      <c r="H51" s="3">
        <v>0</v>
      </c>
      <c r="I51" s="3">
        <v>0</v>
      </c>
      <c r="J51" s="3">
        <v>0</v>
      </c>
      <c r="K51" s="3">
        <v>0</v>
      </c>
      <c r="L51" s="3">
        <v>0.2</v>
      </c>
      <c r="M51" s="3">
        <v>0.5</v>
      </c>
      <c r="N51" s="3">
        <v>0</v>
      </c>
      <c r="O51" s="3">
        <v>0</v>
      </c>
      <c r="P51" s="3">
        <v>0</v>
      </c>
      <c r="Q51" s="3">
        <v>0.33333333333333331</v>
      </c>
      <c r="R51" s="3">
        <v>1</v>
      </c>
      <c r="S51" s="3">
        <v>1</v>
      </c>
      <c r="T51" s="3">
        <v>0.26303854875283444</v>
      </c>
      <c r="U51" s="3">
        <v>0.26655629139072845</v>
      </c>
      <c r="V51" s="3">
        <v>0</v>
      </c>
      <c r="W51" s="3">
        <v>0</v>
      </c>
      <c r="X51" s="3">
        <v>0.22222222222222221</v>
      </c>
      <c r="Y51" s="3">
        <v>0</v>
      </c>
      <c r="Z51" s="3">
        <v>0</v>
      </c>
      <c r="AA51" s="3">
        <v>0</v>
      </c>
      <c r="AB51" s="3">
        <v>0.50649350649350644</v>
      </c>
      <c r="AC51" s="3">
        <v>0.54666666666666663</v>
      </c>
      <c r="AD51" s="3">
        <v>0</v>
      </c>
      <c r="AE51" s="3">
        <v>0</v>
      </c>
      <c r="AF51" s="3">
        <v>0</v>
      </c>
      <c r="AG51" s="3">
        <v>0</v>
      </c>
      <c r="AH51" s="3">
        <v>0</v>
      </c>
      <c r="AI51" s="3">
        <v>0</v>
      </c>
      <c r="AJ51" s="3">
        <v>0</v>
      </c>
      <c r="AK51" s="3">
        <v>0</v>
      </c>
      <c r="AL51" s="3">
        <v>3.2786885245901641E-2</v>
      </c>
      <c r="AM51" s="3">
        <v>2.6607538802660754E-2</v>
      </c>
      <c r="AN51" s="3">
        <v>0</v>
      </c>
      <c r="AO51" s="3">
        <v>0</v>
      </c>
      <c r="AP51" s="3">
        <v>1</v>
      </c>
      <c r="AQ51" s="3">
        <v>0.81818181818181823</v>
      </c>
      <c r="AR51" s="3">
        <v>0</v>
      </c>
      <c r="AS51" s="3">
        <v>0</v>
      </c>
      <c r="AT51" s="3">
        <v>0</v>
      </c>
      <c r="AU51" s="3">
        <v>1.8691588785046728E-2</v>
      </c>
      <c r="AV51" s="3">
        <v>0</v>
      </c>
      <c r="AW51" s="3">
        <v>2.5220680958385876E-3</v>
      </c>
      <c r="AX51" s="3">
        <v>0</v>
      </c>
      <c r="AY51" s="3">
        <v>0</v>
      </c>
      <c r="AZ51" s="3">
        <v>0</v>
      </c>
      <c r="BA51" s="3">
        <v>0</v>
      </c>
      <c r="BB51" s="3">
        <v>0</v>
      </c>
      <c r="BC51" s="3">
        <v>0</v>
      </c>
    </row>
    <row r="52" spans="1:55" x14ac:dyDescent="0.2">
      <c r="A52" t="s">
        <v>11</v>
      </c>
      <c r="B52" s="3">
        <v>0.54545454545454541</v>
      </c>
      <c r="C52" s="3">
        <v>0.15789473684210525</v>
      </c>
      <c r="D52" s="3">
        <v>0.33333333333333331</v>
      </c>
      <c r="E52" s="3">
        <v>3.6363636363636362E-2</v>
      </c>
      <c r="F52" s="3">
        <v>0</v>
      </c>
      <c r="G52" s="3">
        <v>1</v>
      </c>
      <c r="H52" s="3">
        <v>0</v>
      </c>
      <c r="I52" s="3">
        <v>0.5</v>
      </c>
      <c r="J52" s="3">
        <v>0</v>
      </c>
      <c r="K52" s="3">
        <v>1</v>
      </c>
      <c r="L52" s="3">
        <v>0.4</v>
      </c>
      <c r="M52" s="3">
        <v>0.5</v>
      </c>
      <c r="N52" s="3">
        <v>0</v>
      </c>
      <c r="O52" s="3">
        <v>0.75</v>
      </c>
      <c r="P52" s="3">
        <v>0</v>
      </c>
      <c r="Q52" s="3">
        <v>0.66666666666666663</v>
      </c>
      <c r="R52" s="3">
        <v>0</v>
      </c>
      <c r="S52" s="3">
        <v>0</v>
      </c>
      <c r="T52" s="3">
        <v>0.65532879818594103</v>
      </c>
      <c r="U52" s="3">
        <v>0.69205298013245031</v>
      </c>
      <c r="V52" s="3">
        <v>1</v>
      </c>
      <c r="W52" s="3">
        <v>1</v>
      </c>
      <c r="X52" s="3">
        <v>0.77777777777777779</v>
      </c>
      <c r="Y52" s="3">
        <v>1</v>
      </c>
      <c r="Z52" s="3">
        <v>0.96969696969696972</v>
      </c>
      <c r="AA52" s="3">
        <v>1</v>
      </c>
      <c r="AB52" s="3">
        <v>0.46753246753246752</v>
      </c>
      <c r="AC52" s="3">
        <v>0.45333333333333331</v>
      </c>
      <c r="AD52" s="3">
        <v>1</v>
      </c>
      <c r="AE52" s="3">
        <v>1</v>
      </c>
      <c r="AF52" s="3">
        <v>1</v>
      </c>
      <c r="AG52" s="3">
        <v>1</v>
      </c>
      <c r="AH52" s="3">
        <v>0.9285714285714286</v>
      </c>
      <c r="AI52" s="3">
        <v>0.95454545454545459</v>
      </c>
      <c r="AJ52" s="3">
        <v>0.3235294117647059</v>
      </c>
      <c r="AK52" s="3">
        <v>0.2361111111111111</v>
      </c>
      <c r="AL52" s="3">
        <v>0.88797814207650272</v>
      </c>
      <c r="AM52" s="3">
        <v>0.94235033259423506</v>
      </c>
      <c r="AN52" s="3">
        <v>0.73333333333333328</v>
      </c>
      <c r="AO52" s="3">
        <v>0.75</v>
      </c>
      <c r="AP52" s="3">
        <v>0</v>
      </c>
      <c r="AQ52" s="3">
        <v>0.18181818181818182</v>
      </c>
      <c r="AR52" s="3">
        <v>0</v>
      </c>
      <c r="AS52" s="3">
        <v>1</v>
      </c>
      <c r="AT52" s="3">
        <v>0.8</v>
      </c>
      <c r="AU52" s="3">
        <v>0.91588785046728971</v>
      </c>
      <c r="AV52" s="3">
        <v>0.79677419354838708</v>
      </c>
      <c r="AW52" s="3">
        <v>0.85876418663303911</v>
      </c>
      <c r="AX52" s="3">
        <v>0</v>
      </c>
      <c r="AY52" s="3">
        <v>1</v>
      </c>
      <c r="AZ52" s="3">
        <v>1</v>
      </c>
      <c r="BA52" s="3">
        <v>1</v>
      </c>
      <c r="BB52" s="3">
        <v>0.89230769230769236</v>
      </c>
      <c r="BC52" s="3">
        <v>0.95588235294117652</v>
      </c>
    </row>
    <row r="53" spans="1:55" x14ac:dyDescent="0.2">
      <c r="A53" s="2" t="s">
        <v>9076</v>
      </c>
      <c r="B53" s="3">
        <v>1</v>
      </c>
      <c r="C53" s="3">
        <f>SUBTOTAL(109,C50:C52)</f>
        <v>1</v>
      </c>
      <c r="D53" s="3">
        <v>1</v>
      </c>
      <c r="E53" s="3">
        <v>1</v>
      </c>
      <c r="F53" s="3">
        <v>1</v>
      </c>
      <c r="G53" s="3">
        <v>1</v>
      </c>
      <c r="H53" s="3">
        <v>0</v>
      </c>
      <c r="I53" s="3">
        <v>1</v>
      </c>
      <c r="J53" s="3">
        <v>0</v>
      </c>
      <c r="K53" s="3">
        <v>1</v>
      </c>
      <c r="L53" s="3">
        <v>1</v>
      </c>
      <c r="M53" s="3">
        <v>1</v>
      </c>
      <c r="N53" s="3">
        <v>0</v>
      </c>
      <c r="O53" s="3">
        <v>1</v>
      </c>
      <c r="P53" s="3">
        <v>0</v>
      </c>
      <c r="Q53" s="3">
        <v>1</v>
      </c>
      <c r="R53" s="3">
        <v>1</v>
      </c>
      <c r="S53" s="3">
        <v>1</v>
      </c>
      <c r="T53" s="3">
        <v>1</v>
      </c>
      <c r="U53" s="3">
        <v>1</v>
      </c>
      <c r="V53" s="3">
        <v>1</v>
      </c>
      <c r="W53" s="3">
        <v>1</v>
      </c>
      <c r="X53" s="3">
        <v>1</v>
      </c>
      <c r="Y53" s="3">
        <v>1</v>
      </c>
      <c r="Z53" s="3">
        <v>1</v>
      </c>
      <c r="AA53" s="3">
        <v>1</v>
      </c>
      <c r="AB53" s="3">
        <v>1</v>
      </c>
      <c r="AC53" s="3">
        <v>1</v>
      </c>
      <c r="AD53" s="3">
        <v>1</v>
      </c>
      <c r="AE53" s="3">
        <v>1</v>
      </c>
      <c r="AF53" s="3">
        <v>1</v>
      </c>
      <c r="AG53" s="3">
        <v>1</v>
      </c>
      <c r="AH53" s="3">
        <v>1</v>
      </c>
      <c r="AI53" s="3">
        <v>1</v>
      </c>
      <c r="AJ53" s="3">
        <v>1</v>
      </c>
      <c r="AK53" s="3">
        <v>1</v>
      </c>
      <c r="AL53" s="3">
        <v>1</v>
      </c>
      <c r="AM53" s="3">
        <v>1</v>
      </c>
      <c r="AN53" s="3">
        <v>1</v>
      </c>
      <c r="AO53" s="3">
        <v>1</v>
      </c>
      <c r="AP53" s="3">
        <v>1</v>
      </c>
      <c r="AQ53" s="3">
        <v>1</v>
      </c>
      <c r="AR53" s="3">
        <v>0</v>
      </c>
      <c r="AS53" s="3">
        <v>1</v>
      </c>
      <c r="AT53" s="3">
        <v>1</v>
      </c>
      <c r="AU53" s="3">
        <v>1</v>
      </c>
      <c r="AV53" s="3">
        <v>1</v>
      </c>
      <c r="AW53" s="3">
        <v>1</v>
      </c>
      <c r="AX53" s="3">
        <v>0</v>
      </c>
      <c r="AY53" s="3">
        <v>1</v>
      </c>
      <c r="AZ53" s="3">
        <v>1</v>
      </c>
      <c r="BA53" s="3">
        <v>1</v>
      </c>
      <c r="BB53" s="3">
        <v>1</v>
      </c>
      <c r="BC53" s="3">
        <v>1</v>
      </c>
    </row>
    <row r="84" spans="28:30" x14ac:dyDescent="0.2">
      <c r="AC84" t="s">
        <v>11358</v>
      </c>
      <c r="AD84" t="s">
        <v>11357</v>
      </c>
    </row>
    <row r="85" spans="28:30" x14ac:dyDescent="0.2">
      <c r="AB85" s="7" t="s">
        <v>15</v>
      </c>
      <c r="AC85">
        <v>11</v>
      </c>
      <c r="AD85">
        <v>19</v>
      </c>
    </row>
    <row r="86" spans="28:30" x14ac:dyDescent="0.2">
      <c r="AB86" s="7" t="s">
        <v>9082</v>
      </c>
      <c r="AC86">
        <v>1</v>
      </c>
      <c r="AD86">
        <v>0</v>
      </c>
    </row>
    <row r="87" spans="28:30" x14ac:dyDescent="0.2">
      <c r="AB87" s="7" t="s">
        <v>96</v>
      </c>
      <c r="AC87">
        <v>30</v>
      </c>
      <c r="AD87">
        <v>55</v>
      </c>
    </row>
    <row r="88" spans="28:30" x14ac:dyDescent="0.2">
      <c r="AB88" s="7" t="s">
        <v>314</v>
      </c>
      <c r="AC88">
        <v>1</v>
      </c>
      <c r="AD88">
        <v>1</v>
      </c>
    </row>
    <row r="89" spans="28:30" x14ac:dyDescent="0.2">
      <c r="AB89" s="7" t="s">
        <v>320</v>
      </c>
      <c r="AC89">
        <v>0</v>
      </c>
      <c r="AD89">
        <v>2</v>
      </c>
    </row>
    <row r="90" spans="28:30" x14ac:dyDescent="0.2">
      <c r="AB90" s="7" t="s">
        <v>329</v>
      </c>
      <c r="AC90">
        <v>0</v>
      </c>
      <c r="AD90">
        <v>1</v>
      </c>
    </row>
    <row r="91" spans="28:30" x14ac:dyDescent="0.2">
      <c r="AB91" s="7" t="s">
        <v>336</v>
      </c>
      <c r="AC91">
        <v>5</v>
      </c>
      <c r="AD91">
        <v>4</v>
      </c>
    </row>
    <row r="92" spans="28:30" x14ac:dyDescent="0.2">
      <c r="AB92" s="7" t="s">
        <v>354</v>
      </c>
      <c r="AC92">
        <v>0</v>
      </c>
      <c r="AD92">
        <v>4</v>
      </c>
    </row>
    <row r="93" spans="28:30" x14ac:dyDescent="0.2">
      <c r="AB93" s="7" t="s">
        <v>370</v>
      </c>
      <c r="AC93">
        <v>0</v>
      </c>
      <c r="AD93">
        <v>3</v>
      </c>
    </row>
    <row r="94" spans="28:30" x14ac:dyDescent="0.2">
      <c r="AB94" s="7" t="s">
        <v>385</v>
      </c>
      <c r="AC94">
        <v>1</v>
      </c>
      <c r="AD94">
        <v>5</v>
      </c>
    </row>
    <row r="95" spans="28:30" x14ac:dyDescent="0.2">
      <c r="AB95" s="7" t="s">
        <v>407</v>
      </c>
      <c r="AC95">
        <v>441</v>
      </c>
      <c r="AD95">
        <v>604</v>
      </c>
    </row>
    <row r="96" spans="28:30" x14ac:dyDescent="0.2">
      <c r="AB96" s="7" t="s">
        <v>2780</v>
      </c>
      <c r="AC96">
        <v>6</v>
      </c>
      <c r="AD96">
        <v>19</v>
      </c>
    </row>
    <row r="97" spans="28:30" x14ac:dyDescent="0.2">
      <c r="AB97" s="7" t="s">
        <v>2860</v>
      </c>
      <c r="AC97">
        <v>9</v>
      </c>
      <c r="AD97">
        <v>12</v>
      </c>
    </row>
    <row r="98" spans="28:30" x14ac:dyDescent="0.2">
      <c r="AB98" s="7" t="s">
        <v>2909</v>
      </c>
      <c r="AC98">
        <v>33</v>
      </c>
      <c r="AD98">
        <v>35</v>
      </c>
    </row>
    <row r="99" spans="28:30" x14ac:dyDescent="0.2">
      <c r="AB99" s="7" t="s">
        <v>3036</v>
      </c>
      <c r="AC99">
        <v>77</v>
      </c>
      <c r="AD99">
        <v>150</v>
      </c>
    </row>
    <row r="100" spans="28:30" x14ac:dyDescent="0.2">
      <c r="AB100" s="7" t="s">
        <v>3637</v>
      </c>
      <c r="AC100">
        <v>2</v>
      </c>
      <c r="AD100">
        <v>16</v>
      </c>
    </row>
    <row r="101" spans="28:30" x14ac:dyDescent="0.2">
      <c r="AB101" s="7" t="s">
        <v>3710</v>
      </c>
      <c r="AC101">
        <v>14</v>
      </c>
      <c r="AD101">
        <v>34</v>
      </c>
    </row>
    <row r="102" spans="28:30" x14ac:dyDescent="0.2">
      <c r="AB102" s="7" t="s">
        <v>3823</v>
      </c>
      <c r="AC102">
        <v>14</v>
      </c>
      <c r="AD102">
        <v>22</v>
      </c>
    </row>
    <row r="103" spans="28:30" x14ac:dyDescent="0.2">
      <c r="AB103" s="7" t="s">
        <v>3906</v>
      </c>
      <c r="AC103">
        <v>68</v>
      </c>
      <c r="AD103">
        <v>72</v>
      </c>
    </row>
    <row r="104" spans="28:30" x14ac:dyDescent="0.2">
      <c r="AB104" s="7" t="s">
        <v>4127</v>
      </c>
      <c r="AC104">
        <v>366</v>
      </c>
      <c r="AD104">
        <v>451</v>
      </c>
    </row>
    <row r="105" spans="28:30" x14ac:dyDescent="0.2">
      <c r="AB105" s="7" t="s">
        <v>5775</v>
      </c>
      <c r="AC105">
        <v>15</v>
      </c>
      <c r="AD105">
        <v>24</v>
      </c>
    </row>
    <row r="106" spans="28:30" x14ac:dyDescent="0.2">
      <c r="AB106" s="7" t="s">
        <v>5869</v>
      </c>
      <c r="AC106">
        <v>5</v>
      </c>
      <c r="AD106">
        <v>11</v>
      </c>
    </row>
    <row r="107" spans="28:30" x14ac:dyDescent="0.2">
      <c r="AB107" s="7" t="s">
        <v>5914</v>
      </c>
      <c r="AC107">
        <v>0</v>
      </c>
      <c r="AD107">
        <v>3</v>
      </c>
    </row>
    <row r="108" spans="28:30" x14ac:dyDescent="0.2">
      <c r="AB108" s="7" t="s">
        <v>5924</v>
      </c>
      <c r="AC108">
        <v>30</v>
      </c>
      <c r="AD108">
        <v>107</v>
      </c>
    </row>
    <row r="109" spans="28:30" x14ac:dyDescent="0.2">
      <c r="AB109" s="7" t="s">
        <v>6339</v>
      </c>
      <c r="AC109">
        <v>310</v>
      </c>
      <c r="AD109">
        <v>793</v>
      </c>
    </row>
    <row r="110" spans="28:30" x14ac:dyDescent="0.2">
      <c r="AB110" s="7" t="s">
        <v>8757</v>
      </c>
      <c r="AC110">
        <v>0</v>
      </c>
      <c r="AD110">
        <v>2</v>
      </c>
    </row>
    <row r="111" spans="28:30" x14ac:dyDescent="0.2">
      <c r="AB111" s="7" t="s">
        <v>8766</v>
      </c>
      <c r="AC111">
        <v>7</v>
      </c>
      <c r="AD111">
        <v>15</v>
      </c>
    </row>
    <row r="112" spans="28:30" x14ac:dyDescent="0.2">
      <c r="AB112" s="7" t="s">
        <v>8821</v>
      </c>
      <c r="AC112">
        <v>65</v>
      </c>
      <c r="AD112">
        <v>68</v>
      </c>
    </row>
    <row r="123" spans="1:62" x14ac:dyDescent="0.2">
      <c r="A123" t="s">
        <v>9078</v>
      </c>
      <c r="B123" t="s">
        <v>15</v>
      </c>
      <c r="C123" t="s">
        <v>96</v>
      </c>
      <c r="D123" t="s">
        <v>314</v>
      </c>
      <c r="E123" t="s">
        <v>320</v>
      </c>
      <c r="F123" t="s">
        <v>329</v>
      </c>
      <c r="G123" t="s">
        <v>336</v>
      </c>
      <c r="H123" t="s">
        <v>354</v>
      </c>
      <c r="I123" t="s">
        <v>370</v>
      </c>
      <c r="J123" t="s">
        <v>385</v>
      </c>
      <c r="K123" t="s">
        <v>407</v>
      </c>
      <c r="L123" t="s">
        <v>2780</v>
      </c>
      <c r="M123" t="s">
        <v>2860</v>
      </c>
      <c r="N123" t="s">
        <v>2909</v>
      </c>
      <c r="O123" t="s">
        <v>3036</v>
      </c>
      <c r="P123" t="s">
        <v>3637</v>
      </c>
      <c r="Q123" t="s">
        <v>3710</v>
      </c>
      <c r="R123" t="s">
        <v>3823</v>
      </c>
      <c r="S123" t="s">
        <v>3906</v>
      </c>
      <c r="T123" t="s">
        <v>4127</v>
      </c>
      <c r="U123" t="s">
        <v>5775</v>
      </c>
      <c r="V123" t="s">
        <v>5869</v>
      </c>
      <c r="W123" t="s">
        <v>5914</v>
      </c>
      <c r="X123" t="s">
        <v>5924</v>
      </c>
      <c r="Y123" t="s">
        <v>6339</v>
      </c>
      <c r="Z123" t="s">
        <v>8757</v>
      </c>
      <c r="AA123" t="s">
        <v>8766</v>
      </c>
      <c r="AB123" t="s">
        <v>8821</v>
      </c>
      <c r="AC123" t="s">
        <v>9076</v>
      </c>
      <c r="AD123" t="s">
        <v>9077</v>
      </c>
      <c r="AG123" t="s">
        <v>9078</v>
      </c>
      <c r="AH123" t="s">
        <v>15</v>
      </c>
      <c r="AI123" t="s">
        <v>96</v>
      </c>
      <c r="AJ123" t="s">
        <v>314</v>
      </c>
      <c r="AK123" t="s">
        <v>320</v>
      </c>
      <c r="AL123" t="s">
        <v>329</v>
      </c>
      <c r="AM123" t="s">
        <v>336</v>
      </c>
      <c r="AN123" t="s">
        <v>354</v>
      </c>
      <c r="AO123" t="s">
        <v>370</v>
      </c>
      <c r="AP123" t="s">
        <v>385</v>
      </c>
      <c r="AQ123" t="s">
        <v>407</v>
      </c>
      <c r="AR123" t="s">
        <v>2780</v>
      </c>
      <c r="AS123" t="s">
        <v>2860</v>
      </c>
      <c r="AT123" t="s">
        <v>2909</v>
      </c>
      <c r="AU123" t="s">
        <v>3036</v>
      </c>
      <c r="AV123" t="s">
        <v>3637</v>
      </c>
      <c r="AW123" t="s">
        <v>3710</v>
      </c>
      <c r="AX123" t="s">
        <v>3823</v>
      </c>
      <c r="AY123" t="s">
        <v>3906</v>
      </c>
      <c r="AZ123" t="s">
        <v>4127</v>
      </c>
      <c r="BA123" t="s">
        <v>5775</v>
      </c>
      <c r="BB123" t="s">
        <v>5869</v>
      </c>
      <c r="BC123" t="s">
        <v>5914</v>
      </c>
      <c r="BD123" t="s">
        <v>5924</v>
      </c>
      <c r="BE123" t="s">
        <v>6339</v>
      </c>
      <c r="BF123" t="s">
        <v>8757</v>
      </c>
      <c r="BG123" t="s">
        <v>8766</v>
      </c>
      <c r="BH123" t="s">
        <v>8821</v>
      </c>
      <c r="BI123" t="s">
        <v>9076</v>
      </c>
      <c r="BJ123" t="s">
        <v>9077</v>
      </c>
    </row>
    <row r="124" spans="1:62" x14ac:dyDescent="0.2">
      <c r="A124" t="s">
        <v>9</v>
      </c>
      <c r="B124">
        <v>0</v>
      </c>
      <c r="C124">
        <v>0</v>
      </c>
      <c r="D124">
        <v>0</v>
      </c>
      <c r="E124">
        <v>1</v>
      </c>
      <c r="F124">
        <v>0</v>
      </c>
      <c r="G124">
        <v>0</v>
      </c>
      <c r="H124">
        <v>1</v>
      </c>
      <c r="I124">
        <v>0</v>
      </c>
      <c r="J124">
        <v>0</v>
      </c>
      <c r="K124">
        <v>25</v>
      </c>
      <c r="L124">
        <v>0</v>
      </c>
      <c r="M124">
        <v>0</v>
      </c>
      <c r="N124">
        <v>0</v>
      </c>
      <c r="O124">
        <v>0</v>
      </c>
      <c r="P124">
        <v>0</v>
      </c>
      <c r="Q124">
        <v>0</v>
      </c>
      <c r="R124">
        <v>1</v>
      </c>
      <c r="S124">
        <v>55</v>
      </c>
      <c r="T124">
        <v>14</v>
      </c>
      <c r="U124">
        <v>6</v>
      </c>
      <c r="V124">
        <v>0</v>
      </c>
      <c r="W124">
        <v>0</v>
      </c>
      <c r="X124">
        <v>7</v>
      </c>
      <c r="Y124">
        <v>110</v>
      </c>
      <c r="Z124">
        <v>0</v>
      </c>
      <c r="AA124">
        <v>0</v>
      </c>
      <c r="AB124">
        <v>3</v>
      </c>
      <c r="AC124">
        <f>SUM(Table1314[[#This Row],[ArrayExpress]:[UniProt]])</f>
        <v>223</v>
      </c>
      <c r="AD124" s="38">
        <f>Table1314[[#This Row],[TOTAL]]/$AC$5</f>
        <v>8.8072669826224331E-2</v>
      </c>
      <c r="AG124" t="s">
        <v>9</v>
      </c>
      <c r="AH124">
        <v>0</v>
      </c>
      <c r="AI124">
        <v>0</v>
      </c>
      <c r="AJ124">
        <v>0</v>
      </c>
      <c r="AK124">
        <v>0</v>
      </c>
      <c r="AL124">
        <v>0</v>
      </c>
      <c r="AM124">
        <v>2</v>
      </c>
      <c r="AN124">
        <v>0</v>
      </c>
      <c r="AO124">
        <v>0</v>
      </c>
      <c r="AP124">
        <v>0</v>
      </c>
      <c r="AQ124">
        <v>36</v>
      </c>
      <c r="AR124">
        <v>0</v>
      </c>
      <c r="AS124">
        <v>0</v>
      </c>
      <c r="AT124">
        <v>1</v>
      </c>
      <c r="AU124">
        <v>2</v>
      </c>
      <c r="AV124">
        <v>0</v>
      </c>
      <c r="AW124">
        <v>0</v>
      </c>
      <c r="AX124">
        <v>1</v>
      </c>
      <c r="AY124">
        <v>46</v>
      </c>
      <c r="AZ124">
        <v>29</v>
      </c>
      <c r="BA124">
        <v>4</v>
      </c>
      <c r="BB124">
        <v>0</v>
      </c>
      <c r="BC124">
        <v>0</v>
      </c>
      <c r="BD124">
        <v>6</v>
      </c>
      <c r="BE124">
        <v>63</v>
      </c>
      <c r="BF124">
        <v>0</v>
      </c>
      <c r="BG124">
        <v>0</v>
      </c>
      <c r="BH124">
        <v>7</v>
      </c>
      <c r="BI124">
        <f>SUM(Table1317[[#This Row],[ArrayExpress]:[UniProt]])</f>
        <v>197</v>
      </c>
      <c r="BJ124" s="38">
        <f>Table1317[[#This Row],[TOTAL]]/$AC$5</f>
        <v>7.7804107424960509E-2</v>
      </c>
    </row>
    <row r="125" spans="1:62" x14ac:dyDescent="0.2">
      <c r="A125" t="s">
        <v>10</v>
      </c>
      <c r="B125">
        <v>16</v>
      </c>
      <c r="C125">
        <v>53</v>
      </c>
      <c r="D125">
        <v>0</v>
      </c>
      <c r="E125">
        <v>0</v>
      </c>
      <c r="F125">
        <v>0</v>
      </c>
      <c r="G125">
        <v>2</v>
      </c>
      <c r="H125">
        <v>0</v>
      </c>
      <c r="I125">
        <v>1</v>
      </c>
      <c r="J125">
        <v>5</v>
      </c>
      <c r="K125">
        <v>161</v>
      </c>
      <c r="L125">
        <v>0</v>
      </c>
      <c r="M125">
        <v>0</v>
      </c>
      <c r="N125">
        <v>0</v>
      </c>
      <c r="O125">
        <v>82</v>
      </c>
      <c r="P125">
        <v>0</v>
      </c>
      <c r="Q125">
        <v>0</v>
      </c>
      <c r="R125">
        <v>0</v>
      </c>
      <c r="S125">
        <v>0</v>
      </c>
      <c r="T125">
        <v>12</v>
      </c>
      <c r="U125">
        <v>0</v>
      </c>
      <c r="V125">
        <v>9</v>
      </c>
      <c r="W125">
        <v>0</v>
      </c>
      <c r="X125">
        <v>2</v>
      </c>
      <c r="Y125">
        <v>2</v>
      </c>
      <c r="Z125">
        <v>0</v>
      </c>
      <c r="AA125">
        <v>0</v>
      </c>
      <c r="AB125">
        <v>0</v>
      </c>
      <c r="AC125">
        <f>SUM(Table1314[[#This Row],[ArrayExpress]:[UniProt]])</f>
        <v>345</v>
      </c>
      <c r="AD125" s="38">
        <f>Table1314[[#This Row],[TOTAL]]/$AC$5</f>
        <v>0.13625592417061611</v>
      </c>
      <c r="AG125" t="s">
        <v>10</v>
      </c>
      <c r="AH125">
        <v>5</v>
      </c>
      <c r="AI125">
        <v>20</v>
      </c>
      <c r="AJ125">
        <v>1</v>
      </c>
      <c r="AK125">
        <v>0</v>
      </c>
      <c r="AL125">
        <v>0</v>
      </c>
      <c r="AM125">
        <v>1</v>
      </c>
      <c r="AN125">
        <v>0</v>
      </c>
      <c r="AO125">
        <v>0</v>
      </c>
      <c r="AP125">
        <v>1</v>
      </c>
      <c r="AQ125">
        <v>116</v>
      </c>
      <c r="AR125">
        <v>0</v>
      </c>
      <c r="AS125">
        <v>2</v>
      </c>
      <c r="AT125">
        <v>0</v>
      </c>
      <c r="AU125">
        <v>39</v>
      </c>
      <c r="AV125">
        <v>0</v>
      </c>
      <c r="AW125">
        <v>0</v>
      </c>
      <c r="AX125">
        <v>0</v>
      </c>
      <c r="AY125">
        <v>0</v>
      </c>
      <c r="AZ125">
        <v>12</v>
      </c>
      <c r="BA125">
        <v>0</v>
      </c>
      <c r="BB125">
        <v>5</v>
      </c>
      <c r="BC125">
        <v>0</v>
      </c>
      <c r="BD125">
        <v>0</v>
      </c>
      <c r="BE125">
        <v>0</v>
      </c>
      <c r="BF125">
        <v>0</v>
      </c>
      <c r="BG125">
        <v>0</v>
      </c>
      <c r="BH125">
        <v>0</v>
      </c>
      <c r="BI125">
        <f>SUM(Table1317[[#This Row],[ArrayExpress]:[UniProt]])</f>
        <v>202</v>
      </c>
      <c r="BJ125" s="38">
        <f>Table1317[[#This Row],[TOTAL]]/$AC$5</f>
        <v>7.9778830963665087E-2</v>
      </c>
    </row>
    <row r="126" spans="1:62" x14ac:dyDescent="0.2">
      <c r="A126" t="s">
        <v>11</v>
      </c>
      <c r="B126">
        <v>3</v>
      </c>
      <c r="C126">
        <v>2</v>
      </c>
      <c r="D126">
        <v>1</v>
      </c>
      <c r="E126">
        <v>1</v>
      </c>
      <c r="F126">
        <v>1</v>
      </c>
      <c r="G126">
        <v>2</v>
      </c>
      <c r="H126">
        <v>3</v>
      </c>
      <c r="I126">
        <v>2</v>
      </c>
      <c r="J126">
        <v>0</v>
      </c>
      <c r="K126">
        <v>418</v>
      </c>
      <c r="L126">
        <v>19</v>
      </c>
      <c r="M126">
        <v>12</v>
      </c>
      <c r="N126">
        <v>35</v>
      </c>
      <c r="O126">
        <v>68</v>
      </c>
      <c r="P126">
        <v>16</v>
      </c>
      <c r="Q126">
        <v>34</v>
      </c>
      <c r="R126">
        <v>21</v>
      </c>
      <c r="S126">
        <v>17</v>
      </c>
      <c r="T126">
        <v>425</v>
      </c>
      <c r="U126">
        <v>18</v>
      </c>
      <c r="V126">
        <v>2</v>
      </c>
      <c r="W126">
        <v>3</v>
      </c>
      <c r="X126">
        <v>98</v>
      </c>
      <c r="Y126">
        <v>681</v>
      </c>
      <c r="Z126">
        <v>2</v>
      </c>
      <c r="AA126">
        <v>15</v>
      </c>
      <c r="AB126">
        <v>65</v>
      </c>
      <c r="AC126">
        <f>SUM(Table1314[[#This Row],[ArrayExpress]:[UniProt]])</f>
        <v>1964</v>
      </c>
      <c r="AD126" s="38">
        <f>Table1314[[#This Row],[TOTAL]]/$AC$5</f>
        <v>0.77567140600315954</v>
      </c>
      <c r="AG126" t="s">
        <v>11</v>
      </c>
      <c r="AH126">
        <v>6</v>
      </c>
      <c r="AI126">
        <v>10</v>
      </c>
      <c r="AJ126">
        <v>0</v>
      </c>
      <c r="AK126">
        <v>0</v>
      </c>
      <c r="AL126">
        <v>0</v>
      </c>
      <c r="AM126">
        <v>2</v>
      </c>
      <c r="AN126">
        <v>0</v>
      </c>
      <c r="AO126">
        <v>0</v>
      </c>
      <c r="AP126">
        <v>0</v>
      </c>
      <c r="AQ126">
        <v>289</v>
      </c>
      <c r="AR126">
        <v>6</v>
      </c>
      <c r="AS126">
        <v>7</v>
      </c>
      <c r="AT126">
        <v>32</v>
      </c>
      <c r="AU126">
        <v>36</v>
      </c>
      <c r="AV126">
        <v>2</v>
      </c>
      <c r="AW126">
        <v>14</v>
      </c>
      <c r="AX126">
        <v>13</v>
      </c>
      <c r="AY126">
        <v>22</v>
      </c>
      <c r="AZ126">
        <v>325</v>
      </c>
      <c r="BA126">
        <v>11</v>
      </c>
      <c r="BB126">
        <v>0</v>
      </c>
      <c r="BC126">
        <v>0</v>
      </c>
      <c r="BD126">
        <v>24</v>
      </c>
      <c r="BE126">
        <v>247</v>
      </c>
      <c r="BF126">
        <v>0</v>
      </c>
      <c r="BG126">
        <v>7</v>
      </c>
      <c r="BH126">
        <v>58</v>
      </c>
      <c r="BI126">
        <f>SUM(Table1317[[#This Row],[ArrayExpress]:[UniProt]])</f>
        <v>1111</v>
      </c>
      <c r="BJ126" s="38">
        <f>Table1317[[#This Row],[TOTAL]]/$AC$5</f>
        <v>0.43878357030015797</v>
      </c>
    </row>
    <row r="127" spans="1:62" x14ac:dyDescent="0.2">
      <c r="A127" s="2" t="s">
        <v>9076</v>
      </c>
      <c r="B127" s="2">
        <f t="shared" ref="B127:AB127" si="2">SUBTOTAL(109,B124:B126)</f>
        <v>19</v>
      </c>
      <c r="C127" s="2">
        <f t="shared" si="2"/>
        <v>55</v>
      </c>
      <c r="D127" s="2">
        <f t="shared" si="2"/>
        <v>1</v>
      </c>
      <c r="E127" s="2">
        <f t="shared" si="2"/>
        <v>2</v>
      </c>
      <c r="F127" s="2">
        <f t="shared" si="2"/>
        <v>1</v>
      </c>
      <c r="G127" s="2">
        <f t="shared" si="2"/>
        <v>4</v>
      </c>
      <c r="H127" s="2">
        <f t="shared" si="2"/>
        <v>4</v>
      </c>
      <c r="I127" s="2">
        <f t="shared" si="2"/>
        <v>3</v>
      </c>
      <c r="J127" s="2">
        <f t="shared" si="2"/>
        <v>5</v>
      </c>
      <c r="K127" s="2">
        <f t="shared" si="2"/>
        <v>604</v>
      </c>
      <c r="L127" s="2">
        <f t="shared" si="2"/>
        <v>19</v>
      </c>
      <c r="M127" s="2">
        <f t="shared" si="2"/>
        <v>12</v>
      </c>
      <c r="N127" s="2">
        <f t="shared" si="2"/>
        <v>35</v>
      </c>
      <c r="O127" s="2">
        <f t="shared" si="2"/>
        <v>150</v>
      </c>
      <c r="P127" s="2">
        <f t="shared" si="2"/>
        <v>16</v>
      </c>
      <c r="Q127" s="2">
        <f t="shared" si="2"/>
        <v>34</v>
      </c>
      <c r="R127" s="2">
        <f t="shared" si="2"/>
        <v>22</v>
      </c>
      <c r="S127" s="2">
        <f t="shared" si="2"/>
        <v>72</v>
      </c>
      <c r="T127" s="2">
        <f t="shared" si="2"/>
        <v>451</v>
      </c>
      <c r="U127" s="2">
        <f t="shared" si="2"/>
        <v>24</v>
      </c>
      <c r="V127" s="2">
        <f t="shared" si="2"/>
        <v>11</v>
      </c>
      <c r="W127" s="2">
        <f t="shared" si="2"/>
        <v>3</v>
      </c>
      <c r="X127" s="2">
        <f t="shared" si="2"/>
        <v>107</v>
      </c>
      <c r="Y127" s="2">
        <f t="shared" si="2"/>
        <v>793</v>
      </c>
      <c r="Z127" s="2">
        <f t="shared" si="2"/>
        <v>2</v>
      </c>
      <c r="AA127" s="2">
        <f t="shared" si="2"/>
        <v>15</v>
      </c>
      <c r="AB127" s="2">
        <f t="shared" si="2"/>
        <v>68</v>
      </c>
      <c r="AC127">
        <f>SUM(Table1314[[#This Row],[ArrayExpress]:[UniProt]])</f>
        <v>2532</v>
      </c>
      <c r="AD127" s="32">
        <f>Table1314[[#This Row],[TOTAL]]/$AC$5</f>
        <v>1</v>
      </c>
      <c r="AG127" s="2" t="s">
        <v>9076</v>
      </c>
      <c r="AH127" s="2">
        <f t="shared" ref="AH127:BH127" si="3">SUBTOTAL(109,AH124:AH126)</f>
        <v>11</v>
      </c>
      <c r="AI127" s="2">
        <f t="shared" si="3"/>
        <v>30</v>
      </c>
      <c r="AJ127" s="2">
        <f t="shared" si="3"/>
        <v>1</v>
      </c>
      <c r="AK127" s="2">
        <f t="shared" si="3"/>
        <v>0</v>
      </c>
      <c r="AL127" s="2">
        <f t="shared" si="3"/>
        <v>0</v>
      </c>
      <c r="AM127" s="2">
        <f t="shared" si="3"/>
        <v>5</v>
      </c>
      <c r="AN127" s="2">
        <f t="shared" si="3"/>
        <v>0</v>
      </c>
      <c r="AO127" s="2">
        <f t="shared" si="3"/>
        <v>0</v>
      </c>
      <c r="AP127" s="2">
        <f t="shared" si="3"/>
        <v>1</v>
      </c>
      <c r="AQ127" s="2">
        <f t="shared" si="3"/>
        <v>441</v>
      </c>
      <c r="AR127" s="2">
        <f t="shared" si="3"/>
        <v>6</v>
      </c>
      <c r="AS127" s="2">
        <f t="shared" si="3"/>
        <v>9</v>
      </c>
      <c r="AT127" s="2">
        <f t="shared" si="3"/>
        <v>33</v>
      </c>
      <c r="AU127" s="2">
        <f t="shared" si="3"/>
        <v>77</v>
      </c>
      <c r="AV127" s="2">
        <f t="shared" si="3"/>
        <v>2</v>
      </c>
      <c r="AW127" s="2">
        <f t="shared" si="3"/>
        <v>14</v>
      </c>
      <c r="AX127" s="2">
        <f t="shared" si="3"/>
        <v>14</v>
      </c>
      <c r="AY127" s="2">
        <f t="shared" si="3"/>
        <v>68</v>
      </c>
      <c r="AZ127" s="2">
        <f t="shared" si="3"/>
        <v>366</v>
      </c>
      <c r="BA127" s="2">
        <f t="shared" si="3"/>
        <v>15</v>
      </c>
      <c r="BB127" s="2">
        <f t="shared" si="3"/>
        <v>5</v>
      </c>
      <c r="BC127" s="2">
        <f t="shared" si="3"/>
        <v>0</v>
      </c>
      <c r="BD127" s="2">
        <f t="shared" si="3"/>
        <v>30</v>
      </c>
      <c r="BE127" s="2">
        <f t="shared" si="3"/>
        <v>310</v>
      </c>
      <c r="BF127" s="2">
        <f t="shared" si="3"/>
        <v>0</v>
      </c>
      <c r="BG127" s="2">
        <f t="shared" si="3"/>
        <v>7</v>
      </c>
      <c r="BH127" s="2">
        <f t="shared" si="3"/>
        <v>65</v>
      </c>
      <c r="BI127">
        <f>SUM(Table1317[[#This Row],[ArrayExpress]:[UniProt]])</f>
        <v>1510</v>
      </c>
      <c r="BJ127" s="32">
        <f>Table1317[[#This Row],[TOTAL]]/$AC$5</f>
        <v>0.5963665086887836</v>
      </c>
    </row>
    <row r="128" spans="1:62" x14ac:dyDescent="0.2">
      <c r="A128" s="2" t="s">
        <v>9077</v>
      </c>
      <c r="B128" s="3">
        <f t="shared" ref="B128:AB128" si="4">B127/$AC$5</f>
        <v>7.5039494470774092E-3</v>
      </c>
      <c r="C128" s="3">
        <f t="shared" si="4"/>
        <v>2.1721958925750396E-2</v>
      </c>
      <c r="D128" s="3">
        <f t="shared" si="4"/>
        <v>3.9494470774091627E-4</v>
      </c>
      <c r="E128" s="3">
        <f t="shared" si="4"/>
        <v>7.8988941548183253E-4</v>
      </c>
      <c r="F128" s="3">
        <f t="shared" si="4"/>
        <v>3.9494470774091627E-4</v>
      </c>
      <c r="G128" s="3">
        <f t="shared" si="4"/>
        <v>1.5797788309636651E-3</v>
      </c>
      <c r="H128" s="3">
        <f t="shared" si="4"/>
        <v>1.5797788309636651E-3</v>
      </c>
      <c r="I128" s="3">
        <f t="shared" si="4"/>
        <v>1.1848341232227489E-3</v>
      </c>
      <c r="J128" s="3">
        <f t="shared" si="4"/>
        <v>1.9747235387045812E-3</v>
      </c>
      <c r="K128" s="3">
        <f t="shared" si="4"/>
        <v>0.23854660347551343</v>
      </c>
      <c r="L128" s="3">
        <f t="shared" si="4"/>
        <v>7.5039494470774092E-3</v>
      </c>
      <c r="M128" s="3">
        <f t="shared" si="4"/>
        <v>4.7393364928909956E-3</v>
      </c>
      <c r="N128" s="3">
        <f t="shared" si="4"/>
        <v>1.3823064770932069E-2</v>
      </c>
      <c r="O128" s="3">
        <f t="shared" si="4"/>
        <v>5.9241706161137442E-2</v>
      </c>
      <c r="P128" s="3">
        <f t="shared" si="4"/>
        <v>6.3191153238546603E-3</v>
      </c>
      <c r="Q128" s="3">
        <f t="shared" si="4"/>
        <v>1.3428120063191154E-2</v>
      </c>
      <c r="R128" s="3">
        <f t="shared" si="4"/>
        <v>8.6887835703001581E-3</v>
      </c>
      <c r="S128" s="3">
        <f t="shared" si="4"/>
        <v>2.843601895734597E-2</v>
      </c>
      <c r="T128" s="3">
        <f t="shared" si="4"/>
        <v>0.17812006319115323</v>
      </c>
      <c r="U128" s="3">
        <f t="shared" si="4"/>
        <v>9.4786729857819912E-3</v>
      </c>
      <c r="V128" s="3">
        <f t="shared" si="4"/>
        <v>4.344391785150079E-3</v>
      </c>
      <c r="W128" s="3">
        <f t="shared" si="4"/>
        <v>1.1848341232227489E-3</v>
      </c>
      <c r="X128" s="3">
        <f t="shared" si="4"/>
        <v>4.2259083728278038E-2</v>
      </c>
      <c r="Y128" s="3">
        <f t="shared" si="4"/>
        <v>0.31319115323854663</v>
      </c>
      <c r="Z128" s="3">
        <f t="shared" si="4"/>
        <v>7.8988941548183253E-4</v>
      </c>
      <c r="AA128" s="3">
        <f t="shared" si="4"/>
        <v>5.9241706161137437E-3</v>
      </c>
      <c r="AB128" s="3">
        <f t="shared" si="4"/>
        <v>2.6856240126382307E-2</v>
      </c>
      <c r="AC128" s="3">
        <f>SUM(Table1314[[#This Row],[ArrayExpress]:[UniProt]])</f>
        <v>1</v>
      </c>
      <c r="AG128" s="2" t="s">
        <v>9077</v>
      </c>
      <c r="AH128" s="3">
        <f t="shared" ref="AH128:BH128" si="5">AH127/$AC$5</f>
        <v>4.344391785150079E-3</v>
      </c>
      <c r="AI128" s="3">
        <f t="shared" si="5"/>
        <v>1.1848341232227487E-2</v>
      </c>
      <c r="AJ128" s="3">
        <f t="shared" si="5"/>
        <v>3.9494470774091627E-4</v>
      </c>
      <c r="AK128" s="3">
        <f t="shared" si="5"/>
        <v>0</v>
      </c>
      <c r="AL128" s="3">
        <f t="shared" si="5"/>
        <v>0</v>
      </c>
      <c r="AM128" s="3">
        <f t="shared" si="5"/>
        <v>1.9747235387045812E-3</v>
      </c>
      <c r="AN128" s="3">
        <f t="shared" si="5"/>
        <v>0</v>
      </c>
      <c r="AO128" s="3">
        <f t="shared" si="5"/>
        <v>0</v>
      </c>
      <c r="AP128" s="3">
        <f t="shared" si="5"/>
        <v>3.9494470774091627E-4</v>
      </c>
      <c r="AQ128" s="3">
        <f t="shared" si="5"/>
        <v>0.17417061611374407</v>
      </c>
      <c r="AR128" s="3">
        <f t="shared" si="5"/>
        <v>2.3696682464454978E-3</v>
      </c>
      <c r="AS128" s="3">
        <f t="shared" si="5"/>
        <v>3.5545023696682463E-3</v>
      </c>
      <c r="AT128" s="3">
        <f t="shared" si="5"/>
        <v>1.3033175355450236E-2</v>
      </c>
      <c r="AU128" s="3">
        <f t="shared" si="5"/>
        <v>3.0410742496050552E-2</v>
      </c>
      <c r="AV128" s="3">
        <f t="shared" si="5"/>
        <v>7.8988941548183253E-4</v>
      </c>
      <c r="AW128" s="3">
        <f t="shared" si="5"/>
        <v>5.5292259083728279E-3</v>
      </c>
      <c r="AX128" s="3">
        <f t="shared" si="5"/>
        <v>5.5292259083728279E-3</v>
      </c>
      <c r="AY128" s="3">
        <f t="shared" si="5"/>
        <v>2.6856240126382307E-2</v>
      </c>
      <c r="AZ128" s="3">
        <f t="shared" si="5"/>
        <v>0.14454976303317535</v>
      </c>
      <c r="BA128" s="3">
        <f t="shared" si="5"/>
        <v>5.9241706161137437E-3</v>
      </c>
      <c r="BB128" s="3">
        <f t="shared" si="5"/>
        <v>1.9747235387045812E-3</v>
      </c>
      <c r="BC128" s="3">
        <f t="shared" si="5"/>
        <v>0</v>
      </c>
      <c r="BD128" s="3">
        <f t="shared" si="5"/>
        <v>1.1848341232227487E-2</v>
      </c>
      <c r="BE128" s="3">
        <f t="shared" si="5"/>
        <v>0.12243285939968404</v>
      </c>
      <c r="BF128" s="3">
        <f t="shared" si="5"/>
        <v>0</v>
      </c>
      <c r="BG128" s="3">
        <f t="shared" si="5"/>
        <v>2.764612954186414E-3</v>
      </c>
      <c r="BH128" s="3">
        <f t="shared" si="5"/>
        <v>2.5671406003159557E-2</v>
      </c>
      <c r="BI128" s="3">
        <f>SUM(Table1317[[#This Row],[ArrayExpress]:[UniProt]])</f>
        <v>0.59636650868878349</v>
      </c>
    </row>
    <row r="130" spans="1:62" x14ac:dyDescent="0.2">
      <c r="A130" t="s">
        <v>9078</v>
      </c>
      <c r="B130" t="s">
        <v>15</v>
      </c>
      <c r="C130" t="s">
        <v>96</v>
      </c>
      <c r="D130" t="s">
        <v>314</v>
      </c>
      <c r="E130" t="s">
        <v>320</v>
      </c>
      <c r="F130" t="s">
        <v>329</v>
      </c>
      <c r="G130" t="s">
        <v>336</v>
      </c>
      <c r="H130" t="s">
        <v>354</v>
      </c>
      <c r="I130" t="s">
        <v>370</v>
      </c>
      <c r="J130" t="s">
        <v>385</v>
      </c>
      <c r="K130" t="s">
        <v>407</v>
      </c>
      <c r="L130" t="s">
        <v>2780</v>
      </c>
      <c r="M130" t="s">
        <v>2860</v>
      </c>
      <c r="N130" t="s">
        <v>2909</v>
      </c>
      <c r="O130" t="s">
        <v>3036</v>
      </c>
      <c r="P130" t="s">
        <v>3637</v>
      </c>
      <c r="Q130" t="s">
        <v>3710</v>
      </c>
      <c r="R130" t="s">
        <v>3823</v>
      </c>
      <c r="S130" t="s">
        <v>3906</v>
      </c>
      <c r="T130" t="s">
        <v>4127</v>
      </c>
      <c r="U130" t="s">
        <v>5775</v>
      </c>
      <c r="V130" t="s">
        <v>5869</v>
      </c>
      <c r="W130" t="s">
        <v>5914</v>
      </c>
      <c r="X130" t="s">
        <v>5924</v>
      </c>
      <c r="Y130" t="s">
        <v>6339</v>
      </c>
      <c r="Z130" t="s">
        <v>8757</v>
      </c>
      <c r="AA130" t="s">
        <v>8766</v>
      </c>
      <c r="AB130" t="s">
        <v>8821</v>
      </c>
      <c r="AC130" t="s">
        <v>9076</v>
      </c>
      <c r="AD130" t="s">
        <v>11329</v>
      </c>
      <c r="AG130" t="s">
        <v>9078</v>
      </c>
      <c r="AH130" t="s">
        <v>15</v>
      </c>
      <c r="AI130" t="s">
        <v>96</v>
      </c>
      <c r="AJ130" t="s">
        <v>314</v>
      </c>
      <c r="AK130" t="s">
        <v>320</v>
      </c>
      <c r="AL130" t="s">
        <v>329</v>
      </c>
      <c r="AM130" t="s">
        <v>336</v>
      </c>
      <c r="AN130" t="s">
        <v>354</v>
      </c>
      <c r="AO130" t="s">
        <v>370</v>
      </c>
      <c r="AP130" t="s">
        <v>385</v>
      </c>
      <c r="AQ130" t="s">
        <v>407</v>
      </c>
      <c r="AR130" t="s">
        <v>2780</v>
      </c>
      <c r="AS130" t="s">
        <v>2860</v>
      </c>
      <c r="AT130" t="s">
        <v>2909</v>
      </c>
      <c r="AU130" t="s">
        <v>3036</v>
      </c>
      <c r="AV130" t="s">
        <v>3637</v>
      </c>
      <c r="AW130" t="s">
        <v>3710</v>
      </c>
      <c r="AX130" t="s">
        <v>3823</v>
      </c>
      <c r="AY130" t="s">
        <v>3906</v>
      </c>
      <c r="AZ130" t="s">
        <v>4127</v>
      </c>
      <c r="BA130" t="s">
        <v>5775</v>
      </c>
      <c r="BB130" t="s">
        <v>5869</v>
      </c>
      <c r="BC130" t="s">
        <v>5914</v>
      </c>
      <c r="BD130" t="s">
        <v>5924</v>
      </c>
      <c r="BE130" t="s">
        <v>6339</v>
      </c>
      <c r="BF130" t="s">
        <v>8757</v>
      </c>
      <c r="BG130" t="s">
        <v>8766</v>
      </c>
      <c r="BH130" t="s">
        <v>8821</v>
      </c>
      <c r="BI130" t="s">
        <v>9076</v>
      </c>
      <c r="BJ130" t="s">
        <v>11329</v>
      </c>
    </row>
    <row r="131" spans="1:62" ht="15" x14ac:dyDescent="0.25">
      <c r="A131" t="s">
        <v>9</v>
      </c>
      <c r="B131" s="4">
        <f>B124/B127</f>
        <v>0</v>
      </c>
      <c r="C131" s="4">
        <f>C124/C127</f>
        <v>0</v>
      </c>
      <c r="D131" s="4">
        <f>D124/D127</f>
        <v>0</v>
      </c>
      <c r="E131" s="4">
        <f>E124/E127</f>
        <v>0.5</v>
      </c>
      <c r="F131" s="4">
        <f>F124/F127</f>
        <v>0</v>
      </c>
      <c r="G131" s="4">
        <f>G124/G127</f>
        <v>0</v>
      </c>
      <c r="H131" s="4">
        <f>H124/H127</f>
        <v>0.25</v>
      </c>
      <c r="I131" s="4">
        <f>I124/I127</f>
        <v>0</v>
      </c>
      <c r="J131" s="4">
        <f>J124/J127</f>
        <v>0</v>
      </c>
      <c r="K131" s="4">
        <f>K124/K127</f>
        <v>4.1390728476821195E-2</v>
      </c>
      <c r="L131" s="4">
        <f>L124/L127</f>
        <v>0</v>
      </c>
      <c r="M131" s="4">
        <f>M124/M127</f>
        <v>0</v>
      </c>
      <c r="N131" s="4">
        <f>N124/N127</f>
        <v>0</v>
      </c>
      <c r="O131" s="4">
        <f>O124/O127</f>
        <v>0</v>
      </c>
      <c r="P131" s="4">
        <f>P124/P127</f>
        <v>0</v>
      </c>
      <c r="Q131" s="4">
        <f>Q124/Q127</f>
        <v>0</v>
      </c>
      <c r="R131" s="4">
        <f>R124/R127</f>
        <v>4.5454545454545456E-2</v>
      </c>
      <c r="S131" s="4">
        <f>S124/S127</f>
        <v>0.76388888888888884</v>
      </c>
      <c r="T131" s="4">
        <f>T124/T127</f>
        <v>3.1042128603104215E-2</v>
      </c>
      <c r="U131" s="4">
        <f>U124/U127</f>
        <v>0.25</v>
      </c>
      <c r="V131" s="4">
        <f>V124/V127</f>
        <v>0</v>
      </c>
      <c r="W131" s="4">
        <f>W124/W127</f>
        <v>0</v>
      </c>
      <c r="X131" s="4">
        <f>X124/X127</f>
        <v>6.5420560747663545E-2</v>
      </c>
      <c r="Y131" s="4">
        <f>Y124/Y127</f>
        <v>0.13871374527112232</v>
      </c>
      <c r="Z131" s="4">
        <f>Z124/Z127</f>
        <v>0</v>
      </c>
      <c r="AA131" s="4">
        <f>AA124/AA127</f>
        <v>0</v>
      </c>
      <c r="AB131" s="4">
        <f>AB124/AB127</f>
        <v>4.4117647058823532E-2</v>
      </c>
      <c r="AC131">
        <f>SUM(Table131616[[#This Row],[ArrayExpress]:[UniProt]])</f>
        <v>2.1300282445009691</v>
      </c>
      <c r="AD131" s="39">
        <f>Table131616[[#This Row],[TOTAL]]/$AC$12</f>
        <v>7.8889934981517376E-2</v>
      </c>
      <c r="AG131" t="s">
        <v>9</v>
      </c>
      <c r="AH131" s="3">
        <f>AH124/AH127</f>
        <v>0</v>
      </c>
      <c r="AI131" s="3">
        <f>AI124/AI127</f>
        <v>0</v>
      </c>
      <c r="AJ131" s="3">
        <f>AJ124/AJ127</f>
        <v>0</v>
      </c>
      <c r="AK131" s="3">
        <v>0</v>
      </c>
      <c r="AL131" s="3">
        <v>0</v>
      </c>
      <c r="AM131" s="3">
        <f>AM124/AM127</f>
        <v>0.4</v>
      </c>
      <c r="AN131" s="3">
        <v>0</v>
      </c>
      <c r="AO131" s="3">
        <v>0</v>
      </c>
      <c r="AP131" s="3">
        <f t="shared" ref="AP131:BB131" si="6">AP124/AP127</f>
        <v>0</v>
      </c>
      <c r="AQ131" s="3">
        <f t="shared" si="6"/>
        <v>8.1632653061224483E-2</v>
      </c>
      <c r="AR131" s="3">
        <f t="shared" si="6"/>
        <v>0</v>
      </c>
      <c r="AS131" s="3">
        <f t="shared" si="6"/>
        <v>0</v>
      </c>
      <c r="AT131" s="3">
        <f t="shared" si="6"/>
        <v>3.0303030303030304E-2</v>
      </c>
      <c r="AU131" s="3">
        <f t="shared" si="6"/>
        <v>2.5974025974025976E-2</v>
      </c>
      <c r="AV131" s="3">
        <f t="shared" si="6"/>
        <v>0</v>
      </c>
      <c r="AW131" s="3">
        <f t="shared" si="6"/>
        <v>0</v>
      </c>
      <c r="AX131" s="3">
        <f t="shared" si="6"/>
        <v>7.1428571428571425E-2</v>
      </c>
      <c r="AY131" s="3">
        <f t="shared" si="6"/>
        <v>0.67647058823529416</v>
      </c>
      <c r="AZ131" s="3">
        <f t="shared" si="6"/>
        <v>7.9234972677595633E-2</v>
      </c>
      <c r="BA131" s="3">
        <f t="shared" si="6"/>
        <v>0.26666666666666666</v>
      </c>
      <c r="BB131" s="3">
        <f t="shared" si="6"/>
        <v>0</v>
      </c>
      <c r="BC131" s="3">
        <v>0</v>
      </c>
      <c r="BD131" s="3">
        <f>BD124/BD127</f>
        <v>0.2</v>
      </c>
      <c r="BE131" s="3">
        <f>BE124/BE127</f>
        <v>0.20322580645161289</v>
      </c>
      <c r="BF131" s="3">
        <v>0</v>
      </c>
      <c r="BG131" s="3">
        <f>BG124/BG127</f>
        <v>0</v>
      </c>
      <c r="BH131" s="3">
        <f>BH124/BH127</f>
        <v>0.1076923076923077</v>
      </c>
      <c r="BI131">
        <f>SUM(Table131618[[#This Row],[ArrayExpress]:[UniProt]])</f>
        <v>2.1426286224903293</v>
      </c>
      <c r="BJ131" s="39">
        <f>Table131618[[#This Row],[TOTAL]]/$AC$12</f>
        <v>7.9356615647789966E-2</v>
      </c>
    </row>
    <row r="132" spans="1:62" ht="15" x14ac:dyDescent="0.25">
      <c r="A132" t="s">
        <v>10</v>
      </c>
      <c r="B132" s="4">
        <f>B125/B127</f>
        <v>0.84210526315789469</v>
      </c>
      <c r="C132" s="4">
        <f>C125/C127</f>
        <v>0.96363636363636362</v>
      </c>
      <c r="D132" s="4">
        <f>D125/D127</f>
        <v>0</v>
      </c>
      <c r="E132" s="4">
        <f>E125/E127</f>
        <v>0</v>
      </c>
      <c r="F132" s="4">
        <f>F125/F127</f>
        <v>0</v>
      </c>
      <c r="G132" s="4">
        <f>G125/G127</f>
        <v>0.5</v>
      </c>
      <c r="H132" s="4">
        <f>H125/H127</f>
        <v>0</v>
      </c>
      <c r="I132" s="4">
        <f>I125/I127</f>
        <v>0.33333333333333331</v>
      </c>
      <c r="J132" s="4">
        <f>J125/J127</f>
        <v>1</v>
      </c>
      <c r="K132" s="4">
        <f>K125/K127</f>
        <v>0.26655629139072845</v>
      </c>
      <c r="L132" s="4">
        <f>L125/L127</f>
        <v>0</v>
      </c>
      <c r="M132" s="4">
        <f>M125/M127</f>
        <v>0</v>
      </c>
      <c r="N132" s="4">
        <f>N125/N127</f>
        <v>0</v>
      </c>
      <c r="O132" s="4">
        <f>O125/O127</f>
        <v>0.54666666666666663</v>
      </c>
      <c r="P132" s="4">
        <f>P125/P127</f>
        <v>0</v>
      </c>
      <c r="Q132" s="4">
        <f>Q125/Q127</f>
        <v>0</v>
      </c>
      <c r="R132" s="4">
        <f>R125/R127</f>
        <v>0</v>
      </c>
      <c r="S132" s="4">
        <f>S125/S127</f>
        <v>0</v>
      </c>
      <c r="T132" s="4">
        <f>T125/T127</f>
        <v>2.6607538802660754E-2</v>
      </c>
      <c r="U132" s="4">
        <f>U125/U127</f>
        <v>0</v>
      </c>
      <c r="V132" s="4">
        <f>V125/V127</f>
        <v>0.81818181818181823</v>
      </c>
      <c r="W132" s="4">
        <f>W125/W127</f>
        <v>0</v>
      </c>
      <c r="X132" s="4">
        <f>X125/X127</f>
        <v>1.8691588785046728E-2</v>
      </c>
      <c r="Y132" s="4">
        <f>Y125/Y127</f>
        <v>2.5220680958385876E-3</v>
      </c>
      <c r="Z132" s="4">
        <f>Z125/Z127</f>
        <v>0</v>
      </c>
      <c r="AA132" s="4">
        <f>AA125/AA127</f>
        <v>0</v>
      </c>
      <c r="AB132" s="4">
        <f>AB125/AB127</f>
        <v>0</v>
      </c>
      <c r="AC132">
        <f>SUM(Table131616[[#This Row],[ArrayExpress]:[UniProt]])</f>
        <v>5.3183009320503514</v>
      </c>
      <c r="AD132" s="39">
        <f>Table131616[[#This Row],[TOTAL]]/$AC$12</f>
        <v>0.19697410859445746</v>
      </c>
      <c r="AG132" t="s">
        <v>10</v>
      </c>
      <c r="AH132" s="3">
        <f>AH125/AH127</f>
        <v>0.45454545454545453</v>
      </c>
      <c r="AI132" s="3">
        <f>AI125/AI127</f>
        <v>0.66666666666666663</v>
      </c>
      <c r="AJ132" s="3">
        <f>AJ125/AJ127</f>
        <v>1</v>
      </c>
      <c r="AK132" s="3">
        <v>0</v>
      </c>
      <c r="AL132" s="3">
        <v>0</v>
      </c>
      <c r="AM132" s="3">
        <f>AM125/AM127</f>
        <v>0.2</v>
      </c>
      <c r="AN132" s="3">
        <v>0</v>
      </c>
      <c r="AO132" s="3">
        <v>0</v>
      </c>
      <c r="AP132" s="3">
        <f t="shared" ref="AP132:BB132" si="7">AP125/AP127</f>
        <v>1</v>
      </c>
      <c r="AQ132" s="3">
        <f t="shared" si="7"/>
        <v>0.26303854875283444</v>
      </c>
      <c r="AR132" s="3">
        <f t="shared" si="7"/>
        <v>0</v>
      </c>
      <c r="AS132" s="3">
        <f t="shared" si="7"/>
        <v>0.22222222222222221</v>
      </c>
      <c r="AT132" s="3">
        <f t="shared" si="7"/>
        <v>0</v>
      </c>
      <c r="AU132" s="3">
        <f t="shared" si="7"/>
        <v>0.50649350649350644</v>
      </c>
      <c r="AV132" s="3">
        <f t="shared" si="7"/>
        <v>0</v>
      </c>
      <c r="AW132" s="3">
        <f t="shared" si="7"/>
        <v>0</v>
      </c>
      <c r="AX132" s="3">
        <f t="shared" si="7"/>
        <v>0</v>
      </c>
      <c r="AY132" s="3">
        <f t="shared" si="7"/>
        <v>0</v>
      </c>
      <c r="AZ132" s="3">
        <f t="shared" si="7"/>
        <v>3.2786885245901641E-2</v>
      </c>
      <c r="BA132" s="3">
        <f t="shared" si="7"/>
        <v>0</v>
      </c>
      <c r="BB132" s="3">
        <f t="shared" si="7"/>
        <v>1</v>
      </c>
      <c r="BC132" s="3">
        <v>0</v>
      </c>
      <c r="BD132" s="3">
        <f>BD125/BD127</f>
        <v>0</v>
      </c>
      <c r="BE132" s="3">
        <f>BE125/BE127</f>
        <v>0</v>
      </c>
      <c r="BF132" s="3">
        <v>0</v>
      </c>
      <c r="BG132" s="3">
        <f>BG125/BG127</f>
        <v>0</v>
      </c>
      <c r="BH132" s="3">
        <f>BH125/BH127</f>
        <v>0</v>
      </c>
      <c r="BI132">
        <f>SUM(Table131618[[#This Row],[ArrayExpress]:[UniProt]])</f>
        <v>5.3457532839265856</v>
      </c>
      <c r="BJ132" s="39">
        <f>Table131618[[#This Row],[TOTAL]]/$AC$12</f>
        <v>0.19799086236765132</v>
      </c>
    </row>
    <row r="133" spans="1:62" ht="15" x14ac:dyDescent="0.25">
      <c r="A133" t="s">
        <v>11</v>
      </c>
      <c r="B133" s="4">
        <f>B126/B127</f>
        <v>0.15789473684210525</v>
      </c>
      <c r="C133" s="4">
        <f>C126/C127</f>
        <v>3.6363636363636362E-2</v>
      </c>
      <c r="D133" s="4">
        <f>D126/D127</f>
        <v>1</v>
      </c>
      <c r="E133" s="4">
        <f>E126/E127</f>
        <v>0.5</v>
      </c>
      <c r="F133" s="4">
        <f>F126/F127</f>
        <v>1</v>
      </c>
      <c r="G133" s="4">
        <f>G126/G127</f>
        <v>0.5</v>
      </c>
      <c r="H133" s="4">
        <f>H126/H127</f>
        <v>0.75</v>
      </c>
      <c r="I133" s="4">
        <f>I126/I127</f>
        <v>0.66666666666666663</v>
      </c>
      <c r="J133" s="4">
        <f>J126/J127</f>
        <v>0</v>
      </c>
      <c r="K133" s="4">
        <f>K126/K127</f>
        <v>0.69205298013245031</v>
      </c>
      <c r="L133" s="4">
        <f>L126/L127</f>
        <v>1</v>
      </c>
      <c r="M133" s="4">
        <f>M126/M127</f>
        <v>1</v>
      </c>
      <c r="N133" s="4">
        <f>N126/N127</f>
        <v>1</v>
      </c>
      <c r="O133" s="4">
        <f>O126/O127</f>
        <v>0.45333333333333331</v>
      </c>
      <c r="P133" s="4">
        <f>P126/P127</f>
        <v>1</v>
      </c>
      <c r="Q133" s="4">
        <f>Q126/Q127</f>
        <v>1</v>
      </c>
      <c r="R133" s="4">
        <f>R126/R127</f>
        <v>0.95454545454545459</v>
      </c>
      <c r="S133" s="4">
        <f>S126/S127</f>
        <v>0.2361111111111111</v>
      </c>
      <c r="T133" s="4">
        <f>T126/T127</f>
        <v>0.94235033259423506</v>
      </c>
      <c r="U133" s="4">
        <f>U126/U127</f>
        <v>0.75</v>
      </c>
      <c r="V133" s="4">
        <f>V126/V127</f>
        <v>0.18181818181818182</v>
      </c>
      <c r="W133" s="4">
        <f>W126/W127</f>
        <v>1</v>
      </c>
      <c r="X133" s="4">
        <f>X126/X127</f>
        <v>0.91588785046728971</v>
      </c>
      <c r="Y133" s="4">
        <f>Y126/Y127</f>
        <v>0.85876418663303911</v>
      </c>
      <c r="Z133" s="4">
        <f>Z126/Z127</f>
        <v>1</v>
      </c>
      <c r="AA133" s="4">
        <f>AA126/AA127</f>
        <v>1</v>
      </c>
      <c r="AB133" s="4">
        <f>AB126/AB127</f>
        <v>0.95588235294117652</v>
      </c>
      <c r="AC133">
        <f>SUM(Table131616[[#This Row],[ArrayExpress]:[UniProt]])</f>
        <v>19.551670823448681</v>
      </c>
      <c r="AD133" s="39">
        <f>Table131616[[#This Row],[TOTAL]]/$AC$12</f>
        <v>0.72413595642402528</v>
      </c>
      <c r="AG133" t="s">
        <v>11</v>
      </c>
      <c r="AH133" s="3">
        <f>AH126/AH127</f>
        <v>0.54545454545454541</v>
      </c>
      <c r="AI133" s="3">
        <f>AI126/AI127</f>
        <v>0.33333333333333331</v>
      </c>
      <c r="AJ133" s="3">
        <f>AJ126/AJ127</f>
        <v>0</v>
      </c>
      <c r="AK133" s="3">
        <v>0</v>
      </c>
      <c r="AL133" s="3">
        <v>0</v>
      </c>
      <c r="AM133" s="3">
        <f>AM126/AM127</f>
        <v>0.4</v>
      </c>
      <c r="AN133" s="3">
        <v>0</v>
      </c>
      <c r="AO133" s="3">
        <v>0</v>
      </c>
      <c r="AP133" s="3">
        <f t="shared" ref="AP133:BB133" si="8">AP126/AP127</f>
        <v>0</v>
      </c>
      <c r="AQ133" s="3">
        <f t="shared" si="8"/>
        <v>0.65532879818594103</v>
      </c>
      <c r="AR133" s="3">
        <f t="shared" si="8"/>
        <v>1</v>
      </c>
      <c r="AS133" s="3">
        <f t="shared" si="8"/>
        <v>0.77777777777777779</v>
      </c>
      <c r="AT133" s="3">
        <f t="shared" si="8"/>
        <v>0.96969696969696972</v>
      </c>
      <c r="AU133" s="3">
        <f t="shared" si="8"/>
        <v>0.46753246753246752</v>
      </c>
      <c r="AV133" s="3">
        <f t="shared" si="8"/>
        <v>1</v>
      </c>
      <c r="AW133" s="3">
        <f t="shared" si="8"/>
        <v>1</v>
      </c>
      <c r="AX133" s="3">
        <f t="shared" si="8"/>
        <v>0.9285714285714286</v>
      </c>
      <c r="AY133" s="3">
        <f t="shared" si="8"/>
        <v>0.3235294117647059</v>
      </c>
      <c r="AZ133" s="3">
        <f t="shared" si="8"/>
        <v>0.88797814207650272</v>
      </c>
      <c r="BA133" s="3">
        <f t="shared" si="8"/>
        <v>0.73333333333333328</v>
      </c>
      <c r="BB133" s="3">
        <f t="shared" si="8"/>
        <v>0</v>
      </c>
      <c r="BC133" s="3">
        <v>0</v>
      </c>
      <c r="BD133" s="3">
        <f>BD126/BD127</f>
        <v>0.8</v>
      </c>
      <c r="BE133" s="3">
        <f>BE126/BE127</f>
        <v>0.79677419354838708</v>
      </c>
      <c r="BF133" s="3">
        <v>0</v>
      </c>
      <c r="BG133" s="3">
        <f>BG126/BG127</f>
        <v>1</v>
      </c>
      <c r="BH133" s="3">
        <f>BH126/BH127</f>
        <v>0.89230769230769236</v>
      </c>
      <c r="BI133">
        <f>SUM(Table131618[[#This Row],[ArrayExpress]:[UniProt]])</f>
        <v>13.511618093583085</v>
      </c>
      <c r="BJ133" s="39">
        <f>Table131618[[#This Row],[TOTAL]]/$AC$12</f>
        <v>0.50043029976233644</v>
      </c>
    </row>
    <row r="134" spans="1:62" ht="15" x14ac:dyDescent="0.25">
      <c r="A134" s="2" t="s">
        <v>9076</v>
      </c>
      <c r="B134" s="2">
        <f>SUBTOTAL(109,B131:B133)</f>
        <v>1</v>
      </c>
      <c r="C134" s="2">
        <f t="shared" ref="C134:AB134" si="9">SUBTOTAL(109,C131:C133)</f>
        <v>1</v>
      </c>
      <c r="D134" s="2">
        <f t="shared" si="9"/>
        <v>1</v>
      </c>
      <c r="E134" s="2">
        <f t="shared" si="9"/>
        <v>1</v>
      </c>
      <c r="F134" s="2">
        <f t="shared" si="9"/>
        <v>1</v>
      </c>
      <c r="G134" s="2">
        <f t="shared" si="9"/>
        <v>1</v>
      </c>
      <c r="H134" s="2">
        <f t="shared" si="9"/>
        <v>1</v>
      </c>
      <c r="I134" s="2">
        <f t="shared" si="9"/>
        <v>1</v>
      </c>
      <c r="J134" s="2">
        <f t="shared" si="9"/>
        <v>1</v>
      </c>
      <c r="K134" s="2">
        <f t="shared" si="9"/>
        <v>1</v>
      </c>
      <c r="L134" s="2">
        <f t="shared" si="9"/>
        <v>1</v>
      </c>
      <c r="M134" s="2">
        <f t="shared" si="9"/>
        <v>1</v>
      </c>
      <c r="N134" s="2">
        <f t="shared" si="9"/>
        <v>1</v>
      </c>
      <c r="O134" s="2">
        <f t="shared" si="9"/>
        <v>1</v>
      </c>
      <c r="P134" s="2">
        <f t="shared" si="9"/>
        <v>1</v>
      </c>
      <c r="Q134" s="2">
        <f t="shared" si="9"/>
        <v>1</v>
      </c>
      <c r="R134" s="2">
        <f t="shared" si="9"/>
        <v>1</v>
      </c>
      <c r="S134" s="2">
        <f t="shared" si="9"/>
        <v>1</v>
      </c>
      <c r="T134" s="2">
        <f t="shared" si="9"/>
        <v>1</v>
      </c>
      <c r="U134" s="2">
        <f t="shared" si="9"/>
        <v>1</v>
      </c>
      <c r="V134" s="2">
        <f t="shared" si="9"/>
        <v>1</v>
      </c>
      <c r="W134" s="2">
        <f t="shared" si="9"/>
        <v>1</v>
      </c>
      <c r="X134" s="2">
        <f t="shared" si="9"/>
        <v>1</v>
      </c>
      <c r="Y134" s="2">
        <f t="shared" si="9"/>
        <v>1</v>
      </c>
      <c r="Z134" s="2">
        <f t="shared" si="9"/>
        <v>1</v>
      </c>
      <c r="AA134" s="2">
        <f t="shared" si="9"/>
        <v>1</v>
      </c>
      <c r="AB134" s="2">
        <f t="shared" si="9"/>
        <v>1</v>
      </c>
      <c r="AC134">
        <f>SUM(Table131616[[#This Row],[ArrayExpress]:[UniProt]])</f>
        <v>27</v>
      </c>
      <c r="AD134" s="40">
        <f>Table131616[[#This Row],[TOTAL]]/$AC$12</f>
        <v>1</v>
      </c>
      <c r="AG134" s="2" t="s">
        <v>9076</v>
      </c>
      <c r="AH134" s="2">
        <f>SUBTOTAL(109,AH131:AH133)</f>
        <v>1</v>
      </c>
      <c r="AI134" s="2">
        <f t="shared" ref="AI134:BH134" si="10">SUBTOTAL(109,AI131:AI133)</f>
        <v>1</v>
      </c>
      <c r="AJ134" s="2">
        <f t="shared" si="10"/>
        <v>1</v>
      </c>
      <c r="AK134" s="2">
        <f t="shared" si="10"/>
        <v>0</v>
      </c>
      <c r="AL134" s="2">
        <f t="shared" si="10"/>
        <v>0</v>
      </c>
      <c r="AM134" s="2">
        <f t="shared" si="10"/>
        <v>1</v>
      </c>
      <c r="AN134" s="2">
        <f t="shared" si="10"/>
        <v>0</v>
      </c>
      <c r="AO134" s="2">
        <f t="shared" si="10"/>
        <v>0</v>
      </c>
      <c r="AP134" s="2">
        <f t="shared" si="10"/>
        <v>1</v>
      </c>
      <c r="AQ134" s="2">
        <f t="shared" si="10"/>
        <v>1</v>
      </c>
      <c r="AR134" s="2">
        <f t="shared" si="10"/>
        <v>1</v>
      </c>
      <c r="AS134" s="2">
        <f t="shared" si="10"/>
        <v>1</v>
      </c>
      <c r="AT134" s="2">
        <f t="shared" si="10"/>
        <v>1</v>
      </c>
      <c r="AU134" s="2">
        <f t="shared" si="10"/>
        <v>1</v>
      </c>
      <c r="AV134" s="2">
        <f t="shared" si="10"/>
        <v>1</v>
      </c>
      <c r="AW134" s="2">
        <f t="shared" si="10"/>
        <v>1</v>
      </c>
      <c r="AX134" s="2">
        <f t="shared" si="10"/>
        <v>1</v>
      </c>
      <c r="AY134" s="2">
        <f t="shared" si="10"/>
        <v>1</v>
      </c>
      <c r="AZ134" s="2">
        <f t="shared" si="10"/>
        <v>1</v>
      </c>
      <c r="BA134" s="2">
        <f t="shared" si="10"/>
        <v>1</v>
      </c>
      <c r="BB134" s="2">
        <f t="shared" si="10"/>
        <v>1</v>
      </c>
      <c r="BC134" s="2">
        <v>0</v>
      </c>
      <c r="BD134" s="2">
        <f t="shared" si="10"/>
        <v>1</v>
      </c>
      <c r="BE134" s="2">
        <f t="shared" si="10"/>
        <v>1</v>
      </c>
      <c r="BF134" s="2">
        <f t="shared" si="10"/>
        <v>0</v>
      </c>
      <c r="BG134" s="2">
        <f t="shared" si="10"/>
        <v>1</v>
      </c>
      <c r="BH134" s="2">
        <f t="shared" si="10"/>
        <v>1</v>
      </c>
      <c r="BI134">
        <f>SUM(Table131618[[#This Row],[ArrayExpress]:[UniProt]])</f>
        <v>21</v>
      </c>
      <c r="BJ134" s="40">
        <f>Table131618[[#This Row],[TOTAL]]/$AC$12</f>
        <v>0.77777777777777779</v>
      </c>
    </row>
  </sheetData>
  <pageMargins left="0.7" right="0.7" top="0.75" bottom="0.75" header="0.3" footer="0.3"/>
  <pageSetup paperSize="9" orientation="portrait" horizontalDpi="300" verticalDpi="300" r:id="rId1"/>
  <drawing r:id="rId2"/>
  <tableParts count="6">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CL288"/>
  <sheetViews>
    <sheetView topLeftCell="AV1" zoomScale="55" zoomScaleNormal="55" workbookViewId="0">
      <selection activeCell="CH71" sqref="CH71"/>
    </sheetView>
  </sheetViews>
  <sheetFormatPr defaultColWidth="9.140625" defaultRowHeight="12.75" x14ac:dyDescent="0.2"/>
  <cols>
    <col min="1" max="1" width="12.140625" customWidth="1"/>
    <col min="2" max="2" width="10.42578125" customWidth="1"/>
    <col min="18" max="18" width="12.42578125" bestFit="1" customWidth="1"/>
    <col min="46" max="46" width="11.42578125" bestFit="1" customWidth="1"/>
    <col min="65" max="65" width="10.7109375" customWidth="1"/>
    <col min="67" max="67" width="13" customWidth="1"/>
    <col min="68" max="68" width="10.140625" customWidth="1"/>
  </cols>
  <sheetData>
    <row r="1" spans="1:68" ht="15" x14ac:dyDescent="0.25">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c r="AE1" s="29"/>
      <c r="AG1" s="7" t="s">
        <v>500</v>
      </c>
      <c r="AH1" s="7" t="s">
        <v>88</v>
      </c>
      <c r="AI1" s="7" t="s">
        <v>26</v>
      </c>
      <c r="AJ1" s="7" t="s">
        <v>1293</v>
      </c>
      <c r="AK1" s="7" t="s">
        <v>213</v>
      </c>
      <c r="AL1" s="7" t="s">
        <v>613</v>
      </c>
      <c r="AM1" s="7" t="s">
        <v>4</v>
      </c>
      <c r="AN1" s="7" t="s">
        <v>660</v>
      </c>
      <c r="AO1" s="7" t="s">
        <v>14</v>
      </c>
      <c r="AP1" s="7" t="s">
        <v>74</v>
      </c>
      <c r="AQ1" s="7" t="s">
        <v>894</v>
      </c>
      <c r="AR1" s="7" t="s">
        <v>8252</v>
      </c>
      <c r="AS1" s="8" t="s">
        <v>9317</v>
      </c>
      <c r="AT1" s="8" t="s">
        <v>9076</v>
      </c>
      <c r="AW1" s="7" t="s">
        <v>500</v>
      </c>
      <c r="AX1" s="7" t="s">
        <v>88</v>
      </c>
      <c r="AY1" s="7" t="s">
        <v>26</v>
      </c>
      <c r="AZ1" s="7" t="s">
        <v>1293</v>
      </c>
      <c r="BA1" s="7" t="s">
        <v>213</v>
      </c>
      <c r="BB1" s="7" t="s">
        <v>613</v>
      </c>
      <c r="BC1" s="7" t="s">
        <v>4</v>
      </c>
      <c r="BD1" s="7" t="s">
        <v>660</v>
      </c>
      <c r="BE1" s="7" t="s">
        <v>14</v>
      </c>
      <c r="BF1" s="7" t="s">
        <v>74</v>
      </c>
      <c r="BG1" s="7" t="s">
        <v>894</v>
      </c>
      <c r="BH1" s="7" t="s">
        <v>8252</v>
      </c>
      <c r="BI1" s="8" t="s">
        <v>9317</v>
      </c>
      <c r="BJ1" s="8" t="s">
        <v>9076</v>
      </c>
      <c r="BM1" t="s">
        <v>11315</v>
      </c>
      <c r="BN1" s="30" t="s">
        <v>11</v>
      </c>
      <c r="BO1" s="30" t="s">
        <v>9</v>
      </c>
      <c r="BP1" s="30" t="s">
        <v>10</v>
      </c>
    </row>
    <row r="2" spans="1:68" ht="15" customHeight="1" x14ac:dyDescent="0.25">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c r="AE2" s="29"/>
      <c r="AF2" s="7" t="s">
        <v>11</v>
      </c>
      <c r="AG2">
        <v>93</v>
      </c>
      <c r="AH2">
        <v>5</v>
      </c>
      <c r="AI2">
        <v>135</v>
      </c>
      <c r="AJ2">
        <v>3</v>
      </c>
      <c r="AK2">
        <v>11</v>
      </c>
      <c r="AL2">
        <v>176</v>
      </c>
      <c r="AM2">
        <v>58</v>
      </c>
      <c r="AN2">
        <v>70</v>
      </c>
      <c r="AO2">
        <v>600</v>
      </c>
      <c r="AP2">
        <v>792</v>
      </c>
      <c r="AQ2">
        <v>29</v>
      </c>
      <c r="AR2" s="28">
        <v>0</v>
      </c>
      <c r="AS2" s="28">
        <v>0</v>
      </c>
      <c r="AT2" s="33">
        <f>SUM(AG2:AS2)</f>
        <v>1972</v>
      </c>
      <c r="AV2" s="7" t="s">
        <v>11</v>
      </c>
      <c r="AW2" s="3">
        <f>AG2/AG5</f>
        <v>0.83783783783783783</v>
      </c>
      <c r="AX2" s="3">
        <f t="shared" ref="AX2:BI2" si="1">AH2/AH5</f>
        <v>0.35714285714285715</v>
      </c>
      <c r="AY2" s="3">
        <f t="shared" si="1"/>
        <v>0.58695652173913049</v>
      </c>
      <c r="AZ2" s="3">
        <f t="shared" si="1"/>
        <v>0.6</v>
      </c>
      <c r="BA2" s="3">
        <f t="shared" si="1"/>
        <v>0.55000000000000004</v>
      </c>
      <c r="BB2" s="3">
        <f t="shared" si="1"/>
        <v>0.69841269841269837</v>
      </c>
      <c r="BC2" s="3">
        <f t="shared" si="1"/>
        <v>1</v>
      </c>
      <c r="BD2" s="3">
        <f t="shared" si="1"/>
        <v>0.55118110236220474</v>
      </c>
      <c r="BE2" s="3">
        <f t="shared" si="1"/>
        <v>0.73891625615763545</v>
      </c>
      <c r="BF2" s="3">
        <f t="shared" si="1"/>
        <v>0.90929965556831227</v>
      </c>
      <c r="BG2" s="3">
        <f t="shared" si="1"/>
        <v>0.96666666666666667</v>
      </c>
      <c r="BH2" s="3">
        <f t="shared" si="1"/>
        <v>0</v>
      </c>
      <c r="BI2" s="3">
        <f t="shared" si="1"/>
        <v>0</v>
      </c>
      <c r="BJ2" s="36">
        <f>SUM(AW2:BI2)</f>
        <v>7.7964135958873433</v>
      </c>
      <c r="BM2" s="30" t="s">
        <v>500</v>
      </c>
      <c r="BN2" s="32">
        <v>0.90697674418604646</v>
      </c>
      <c r="BO2" s="32">
        <v>6.9767441860465115E-2</v>
      </c>
      <c r="BP2" s="32">
        <v>2.3255813953488372E-2</v>
      </c>
    </row>
    <row r="3" spans="1:68" ht="15" x14ac:dyDescent="0.25">
      <c r="A3" s="7" t="s">
        <v>9</v>
      </c>
      <c r="B3">
        <f>A15*$B$23</f>
        <v>1.6773690590630088E-3</v>
      </c>
      <c r="C3">
        <f t="shared" ref="C3:M3" si="2">B15*$B$23</f>
        <v>6.5262806615625163E-4</v>
      </c>
      <c r="D3">
        <f t="shared" si="2"/>
        <v>8.472259524759192E-3</v>
      </c>
      <c r="E3">
        <f t="shared" si="2"/>
        <v>4.1589043431525848E-4</v>
      </c>
      <c r="F3">
        <f t="shared" si="2"/>
        <v>7.8385236977748568E-4</v>
      </c>
      <c r="G3">
        <f t="shared" si="2"/>
        <v>4.0954789103121569E-3</v>
      </c>
      <c r="H3">
        <f t="shared" si="2"/>
        <v>2.080794114962173E-3</v>
      </c>
      <c r="I3">
        <f t="shared" si="2"/>
        <v>4.4264358406053746E-3</v>
      </c>
      <c r="J3">
        <f t="shared" si="2"/>
        <v>3.8092532480431367E-2</v>
      </c>
      <c r="K3">
        <f t="shared" si="2"/>
        <v>1.9764228418007571E-2</v>
      </c>
      <c r="L3">
        <f t="shared" si="2"/>
        <v>8.2271658993390232E-4</v>
      </c>
      <c r="M3">
        <f t="shared" si="2"/>
        <v>6.3983143740808993E-6</v>
      </c>
      <c r="N3" s="4">
        <f>SUM(B3:M3)</f>
        <v>8.1290584122697837E-2</v>
      </c>
      <c r="AE3" s="29"/>
      <c r="AF3" s="7" t="s">
        <v>9</v>
      </c>
      <c r="AG3">
        <v>17</v>
      </c>
      <c r="AH3">
        <f t="shared" ref="AH3" si="3">AG15*$B$23</f>
        <v>0</v>
      </c>
      <c r="AI3">
        <v>31</v>
      </c>
      <c r="AJ3">
        <v>2</v>
      </c>
      <c r="AK3">
        <f t="shared" ref="AK3" si="4">AJ15*$B$23</f>
        <v>0</v>
      </c>
      <c r="AL3">
        <v>76</v>
      </c>
      <c r="AM3">
        <f t="shared" ref="AM3" si="5">AL15*$B$23</f>
        <v>0</v>
      </c>
      <c r="AN3">
        <v>56</v>
      </c>
      <c r="AO3">
        <v>11</v>
      </c>
      <c r="AP3">
        <v>39</v>
      </c>
      <c r="AQ3">
        <f t="shared" ref="AQ3" si="6">AP15*$B$23</f>
        <v>0</v>
      </c>
      <c r="AR3">
        <v>1</v>
      </c>
      <c r="AS3">
        <v>0</v>
      </c>
      <c r="AT3" s="33">
        <f>SUM(AG3:AS3)</f>
        <v>233</v>
      </c>
      <c r="AV3" s="7" t="s">
        <v>9</v>
      </c>
      <c r="AW3" s="3">
        <f>AG3/AG5</f>
        <v>0.15315315315315314</v>
      </c>
      <c r="AX3" s="3">
        <f t="shared" ref="AX3:BI3" si="7">AH3/AH5</f>
        <v>0</v>
      </c>
      <c r="AY3" s="3">
        <f t="shared" si="7"/>
        <v>0.13478260869565217</v>
      </c>
      <c r="AZ3" s="3">
        <f t="shared" si="7"/>
        <v>0.4</v>
      </c>
      <c r="BA3" s="3">
        <f t="shared" si="7"/>
        <v>0</v>
      </c>
      <c r="BB3" s="3">
        <f t="shared" si="7"/>
        <v>0.30158730158730157</v>
      </c>
      <c r="BC3" s="3">
        <f t="shared" si="7"/>
        <v>0</v>
      </c>
      <c r="BD3" s="3">
        <f t="shared" si="7"/>
        <v>0.44094488188976377</v>
      </c>
      <c r="BE3" s="3">
        <f t="shared" si="7"/>
        <v>1.3546798029556651E-2</v>
      </c>
      <c r="BF3" s="3">
        <f t="shared" si="7"/>
        <v>4.4776119402985072E-2</v>
      </c>
      <c r="BG3" s="3">
        <f t="shared" si="7"/>
        <v>0</v>
      </c>
      <c r="BH3" s="3">
        <f t="shared" si="7"/>
        <v>1</v>
      </c>
      <c r="BI3" s="3">
        <f t="shared" si="7"/>
        <v>0</v>
      </c>
      <c r="BJ3" s="36">
        <f>SUM(AW3:BI3)</f>
        <v>2.4887908627584121</v>
      </c>
      <c r="BM3" s="18" t="s">
        <v>88</v>
      </c>
      <c r="BN3" s="32">
        <v>0.33333333333333331</v>
      </c>
      <c r="BO3" s="32">
        <v>0.1111111111111111</v>
      </c>
      <c r="BP3" s="32">
        <v>0.55555555555555558</v>
      </c>
    </row>
    <row r="4" spans="1:68" ht="15" customHeight="1" x14ac:dyDescent="0.25">
      <c r="A4" s="7" t="s">
        <v>10</v>
      </c>
      <c r="B4">
        <f>$B$24*A15</f>
        <v>5.0931021484263723E-3</v>
      </c>
      <c r="C4">
        <f t="shared" ref="C4:M4" si="8">$B$24*B15</f>
        <v>1.9816160241566106E-3</v>
      </c>
      <c r="D4">
        <f t="shared" si="8"/>
        <v>2.5724859388834086E-2</v>
      </c>
      <c r="E4">
        <f t="shared" si="8"/>
        <v>1.2627945251978401E-3</v>
      </c>
      <c r="F4">
        <f t="shared" si="8"/>
        <v>2.3800607069698254E-3</v>
      </c>
      <c r="G4">
        <f t="shared" si="8"/>
        <v>1.243536258418739E-2</v>
      </c>
      <c r="H4">
        <f t="shared" si="8"/>
        <v>6.3180472538743203E-3</v>
      </c>
      <c r="I4">
        <f t="shared" si="8"/>
        <v>1.3440268119797169E-2</v>
      </c>
      <c r="J4">
        <f t="shared" si="8"/>
        <v>0.11566277437087183</v>
      </c>
      <c r="K4">
        <f t="shared" si="8"/>
        <v>6.0011381319966674E-2</v>
      </c>
      <c r="L4">
        <f t="shared" si="8"/>
        <v>2.4980666056157274E-3</v>
      </c>
      <c r="M4">
        <f t="shared" si="8"/>
        <v>1.942760807996677E-5</v>
      </c>
      <c r="N4" s="4">
        <f>SUM(B4:M4)</f>
        <v>0.24682776065597781</v>
      </c>
      <c r="AE4" s="29"/>
      <c r="AF4" s="7" t="s">
        <v>10</v>
      </c>
      <c r="AG4">
        <v>1</v>
      </c>
      <c r="AH4">
        <v>9</v>
      </c>
      <c r="AI4">
        <v>64</v>
      </c>
      <c r="AJ4">
        <f t="shared" ref="AJ4" si="9">$B$24*AI15</f>
        <v>0</v>
      </c>
      <c r="AK4">
        <v>9</v>
      </c>
      <c r="AL4">
        <f t="shared" ref="AL4" si="10">$B$24*AK15</f>
        <v>0</v>
      </c>
      <c r="AM4">
        <f t="shared" ref="AM4" si="11">$B$24*AL15</f>
        <v>0</v>
      </c>
      <c r="AN4">
        <v>1</v>
      </c>
      <c r="AO4">
        <v>201</v>
      </c>
      <c r="AP4">
        <v>40</v>
      </c>
      <c r="AQ4">
        <v>1</v>
      </c>
      <c r="AR4">
        <f t="shared" ref="AR4" si="12">$B$24*AQ15</f>
        <v>0</v>
      </c>
      <c r="AS4">
        <v>1</v>
      </c>
      <c r="AT4" s="33">
        <f>SUM(AG4:AS4)</f>
        <v>327</v>
      </c>
      <c r="AV4" s="7" t="s">
        <v>10</v>
      </c>
      <c r="AW4" s="3">
        <f>AG4/AG5</f>
        <v>9.0090090090090089E-3</v>
      </c>
      <c r="AX4" s="3">
        <f t="shared" ref="AX4:BI4" si="13">AH4/AH5</f>
        <v>0.6428571428571429</v>
      </c>
      <c r="AY4" s="3">
        <f t="shared" si="13"/>
        <v>0.27826086956521739</v>
      </c>
      <c r="AZ4" s="3">
        <f t="shared" si="13"/>
        <v>0</v>
      </c>
      <c r="BA4" s="3">
        <f t="shared" si="13"/>
        <v>0.45</v>
      </c>
      <c r="BB4" s="3">
        <f t="shared" si="13"/>
        <v>0</v>
      </c>
      <c r="BC4" s="3">
        <f t="shared" si="13"/>
        <v>0</v>
      </c>
      <c r="BD4" s="3">
        <f t="shared" si="13"/>
        <v>7.874015748031496E-3</v>
      </c>
      <c r="BE4" s="3">
        <f t="shared" si="13"/>
        <v>0.24753694581280788</v>
      </c>
      <c r="BF4" s="3">
        <f t="shared" si="13"/>
        <v>4.5924225028702644E-2</v>
      </c>
      <c r="BG4" s="3">
        <f t="shared" si="13"/>
        <v>3.3333333333333333E-2</v>
      </c>
      <c r="BH4" s="3">
        <f t="shared" si="13"/>
        <v>0</v>
      </c>
      <c r="BI4" s="3">
        <f t="shared" si="13"/>
        <v>1</v>
      </c>
      <c r="BJ4" s="36">
        <f>SUM(AW4:BI4)</f>
        <v>2.7147955413542446</v>
      </c>
      <c r="BM4" s="18" t="s">
        <v>26</v>
      </c>
      <c r="BN4" s="32">
        <v>0.31896551724137934</v>
      </c>
      <c r="BO4" s="32">
        <v>0.41379310344827586</v>
      </c>
      <c r="BP4" s="32">
        <v>0.26724137931034481</v>
      </c>
    </row>
    <row r="5" spans="1:68" ht="15" x14ac:dyDescent="0.25">
      <c r="A5" s="8" t="s">
        <v>9076</v>
      </c>
      <c r="B5" s="4">
        <f>SUM(B2:B4)</f>
        <v>2.0634235528818851E-2</v>
      </c>
      <c r="C5" s="4">
        <f t="shared" ref="C5:M5" si="14">SUM(C2:C4)</f>
        <v>8.0283353010625735E-3</v>
      </c>
      <c r="D5" s="4">
        <f t="shared" si="14"/>
        <v>0.10422190486380797</v>
      </c>
      <c r="E5" s="4">
        <f t="shared" si="14"/>
        <v>5.1160960251869347E-3</v>
      </c>
      <c r="F5" s="4">
        <f t="shared" si="14"/>
        <v>9.6425973344509367E-3</v>
      </c>
      <c r="G5" s="4">
        <f t="shared" si="14"/>
        <v>5.0380729262943319E-2</v>
      </c>
      <c r="H5" s="4">
        <f t="shared" si="14"/>
        <v>2.5596988106537384E-2</v>
      </c>
      <c r="I5" s="4">
        <f t="shared" si="14"/>
        <v>5.4452011735138132E-2</v>
      </c>
      <c r="J5" s="4">
        <f t="shared" si="14"/>
        <v>0.4685971061904971</v>
      </c>
      <c r="K5" s="4">
        <f t="shared" si="14"/>
        <v>0.24313059908852391</v>
      </c>
      <c r="L5" s="4">
        <f t="shared" si="14"/>
        <v>1.0120687393414667E-2</v>
      </c>
      <c r="M5" s="4">
        <f t="shared" si="14"/>
        <v>7.8709169618260526E-5</v>
      </c>
      <c r="N5">
        <f>SUM(B5:M5)</f>
        <v>1</v>
      </c>
      <c r="AE5" s="29"/>
      <c r="AF5" s="8" t="s">
        <v>9076</v>
      </c>
      <c r="AG5" s="33">
        <f>SUM(AG2:AG4)</f>
        <v>111</v>
      </c>
      <c r="AH5" s="33">
        <f>SUM(AH2:AH4)</f>
        <v>14</v>
      </c>
      <c r="AI5" s="33">
        <f t="shared" ref="AI5:AS5" si="15">SUM(AI2:AI4)</f>
        <v>230</v>
      </c>
      <c r="AJ5" s="33">
        <f t="shared" si="15"/>
        <v>5</v>
      </c>
      <c r="AK5" s="33">
        <f t="shared" si="15"/>
        <v>20</v>
      </c>
      <c r="AL5" s="33">
        <f t="shared" si="15"/>
        <v>252</v>
      </c>
      <c r="AM5" s="33">
        <f t="shared" si="15"/>
        <v>58</v>
      </c>
      <c r="AN5" s="33">
        <f t="shared" si="15"/>
        <v>127</v>
      </c>
      <c r="AO5" s="33">
        <f t="shared" si="15"/>
        <v>812</v>
      </c>
      <c r="AP5" s="33">
        <f t="shared" si="15"/>
        <v>871</v>
      </c>
      <c r="AQ5" s="33">
        <f t="shared" si="15"/>
        <v>30</v>
      </c>
      <c r="AR5" s="33">
        <f t="shared" si="15"/>
        <v>1</v>
      </c>
      <c r="AS5" s="33">
        <f t="shared" si="15"/>
        <v>1</v>
      </c>
      <c r="AT5" s="34">
        <f>SUM(AG5:AS5)</f>
        <v>2532</v>
      </c>
      <c r="AV5" s="8" t="s">
        <v>9076</v>
      </c>
      <c r="AW5" s="35">
        <f>SUM(AW2:AW4)</f>
        <v>1</v>
      </c>
      <c r="AX5" s="35">
        <f>SUM(AX2:AX4)</f>
        <v>1</v>
      </c>
      <c r="AY5" s="35">
        <f t="shared" ref="AY5" si="16">SUM(AY2:AY4)</f>
        <v>1</v>
      </c>
      <c r="AZ5" s="35">
        <f t="shared" ref="AZ5" si="17">SUM(AZ2:AZ4)</f>
        <v>1</v>
      </c>
      <c r="BA5" s="35">
        <f t="shared" ref="BA5" si="18">SUM(BA2:BA4)</f>
        <v>1</v>
      </c>
      <c r="BB5" s="35">
        <f t="shared" ref="BB5" si="19">SUM(BB2:BB4)</f>
        <v>1</v>
      </c>
      <c r="BC5" s="35">
        <f t="shared" ref="BC5" si="20">SUM(BC2:BC4)</f>
        <v>1</v>
      </c>
      <c r="BD5" s="35">
        <f t="shared" ref="BD5" si="21">SUM(BD2:BD4)</f>
        <v>1</v>
      </c>
      <c r="BE5" s="35">
        <f t="shared" ref="BE5" si="22">SUM(BE2:BE4)</f>
        <v>1</v>
      </c>
      <c r="BF5" s="35">
        <f t="shared" ref="BF5" si="23">SUM(BF2:BF4)</f>
        <v>1</v>
      </c>
      <c r="BG5" s="35">
        <f t="shared" ref="BG5" si="24">SUM(BG2:BG4)</f>
        <v>1</v>
      </c>
      <c r="BH5" s="35">
        <f t="shared" ref="BH5" si="25">SUM(BH2:BH4)</f>
        <v>1</v>
      </c>
      <c r="BI5" s="35">
        <f t="shared" ref="BI5" si="26">SUM(BI2:BI4)</f>
        <v>1</v>
      </c>
      <c r="BJ5" s="37">
        <f>SUM(AW5:BI5)</f>
        <v>13</v>
      </c>
      <c r="BM5" s="18" t="s">
        <v>1293</v>
      </c>
      <c r="BN5" s="32">
        <v>0.7142857142857143</v>
      </c>
      <c r="BO5" s="32">
        <v>0</v>
      </c>
      <c r="BP5" s="32">
        <v>0.2857142857142857</v>
      </c>
    </row>
    <row r="6" spans="1:68" ht="15" customHeight="1" x14ac:dyDescent="0.25">
      <c r="AE6" s="29"/>
      <c r="BM6" s="18" t="s">
        <v>213</v>
      </c>
      <c r="BN6" s="32">
        <v>0.46153846153846156</v>
      </c>
      <c r="BO6" s="32">
        <v>0.38461538461538464</v>
      </c>
      <c r="BP6" s="32">
        <v>0.15384615384615385</v>
      </c>
    </row>
    <row r="7" spans="1:68" ht="15" x14ac:dyDescent="0.25">
      <c r="AE7" s="29"/>
      <c r="BM7" s="18" t="s">
        <v>613</v>
      </c>
      <c r="BN7" s="32">
        <v>0.70707070707070707</v>
      </c>
      <c r="BO7" s="32">
        <v>0.27272727272727271</v>
      </c>
      <c r="BP7" s="32">
        <v>2.0202020202020204E-2</v>
      </c>
    </row>
    <row r="8" spans="1:68" ht="15" customHeight="1" x14ac:dyDescent="0.25">
      <c r="AE8" s="29"/>
      <c r="BM8" s="18" t="s">
        <v>4</v>
      </c>
      <c r="BN8" s="32">
        <v>0.98630136986301364</v>
      </c>
      <c r="BO8" s="32">
        <v>1.3698630136986301E-2</v>
      </c>
      <c r="BP8" s="32">
        <v>0</v>
      </c>
    </row>
    <row r="9" spans="1:68" ht="15" x14ac:dyDescent="0.25">
      <c r="R9" s="7" t="s">
        <v>500</v>
      </c>
      <c r="S9" s="7" t="s">
        <v>88</v>
      </c>
      <c r="T9" s="7" t="s">
        <v>26</v>
      </c>
      <c r="U9" s="7" t="s">
        <v>1293</v>
      </c>
      <c r="V9" s="7" t="s">
        <v>213</v>
      </c>
      <c r="W9" s="7" t="s">
        <v>613</v>
      </c>
      <c r="X9" s="7" t="s">
        <v>4</v>
      </c>
      <c r="Y9" s="7" t="s">
        <v>660</v>
      </c>
      <c r="Z9" s="7" t="s">
        <v>14</v>
      </c>
      <c r="AA9" s="7" t="s">
        <v>74</v>
      </c>
      <c r="AB9" s="7" t="s">
        <v>894</v>
      </c>
      <c r="AC9" s="7" t="s">
        <v>8252</v>
      </c>
      <c r="AE9" s="29"/>
      <c r="BM9" s="18" t="s">
        <v>660</v>
      </c>
      <c r="BN9" s="32">
        <v>0.44545454545454544</v>
      </c>
      <c r="BO9" s="32">
        <v>0.55454545454545456</v>
      </c>
      <c r="BP9" s="32">
        <v>0</v>
      </c>
    </row>
    <row r="10" spans="1:68" ht="15" customHeight="1" x14ac:dyDescent="0.25">
      <c r="Q10" s="7" t="s">
        <v>11</v>
      </c>
      <c r="R10">
        <f>B2/Q2</f>
        <v>1.2489877766963485E-4</v>
      </c>
      <c r="S10">
        <f t="shared" ref="S10:AC10" si="27">C2/R2</f>
        <v>3.852922293392651E-4</v>
      </c>
      <c r="T10">
        <f t="shared" si="27"/>
        <v>3.0445559108789003E-4</v>
      </c>
      <c r="U10">
        <f t="shared" si="27"/>
        <v>6.8748221313476722E-4</v>
      </c>
      <c r="V10">
        <f t="shared" si="27"/>
        <v>3.2393421288518128E-4</v>
      </c>
      <c r="W10">
        <f t="shared" si="27"/>
        <v>1.3432495146207846E-4</v>
      </c>
      <c r="X10">
        <f t="shared" si="27"/>
        <v>2.9651977133967055E-4</v>
      </c>
      <c r="Y10">
        <f t="shared" si="27"/>
        <v>2.8807328956484711E-4</v>
      </c>
      <c r="Z10">
        <f t="shared" si="27"/>
        <v>3.8773620608275109E-4</v>
      </c>
      <c r="AA10">
        <f t="shared" si="27"/>
        <v>1.8754878226239917E-4</v>
      </c>
      <c r="AB10">
        <f t="shared" si="27"/>
        <v>2.2666347326216792E-4</v>
      </c>
      <c r="AC10">
        <f t="shared" si="27"/>
        <v>5.2883247164212859E-5</v>
      </c>
      <c r="AD10" s="3"/>
      <c r="AE10" s="29"/>
      <c r="BM10" s="18" t="s">
        <v>14</v>
      </c>
      <c r="BN10" s="32">
        <v>0.69047619047619047</v>
      </c>
      <c r="BO10" s="32">
        <v>3.2467532467532464E-2</v>
      </c>
      <c r="BP10" s="32">
        <v>0.27705627705627706</v>
      </c>
    </row>
    <row r="11" spans="1:68" ht="15" x14ac:dyDescent="0.25">
      <c r="Q11" s="7" t="s">
        <v>9</v>
      </c>
      <c r="R11">
        <f>B3/Q2</f>
        <v>1.5111432964531611E-5</v>
      </c>
      <c r="S11">
        <f t="shared" ref="S11:AC11" si="28">C3/R2</f>
        <v>4.6616290439732258E-5</v>
      </c>
      <c r="T11">
        <f t="shared" si="28"/>
        <v>3.683591097721388E-5</v>
      </c>
      <c r="U11">
        <f t="shared" si="28"/>
        <v>8.31780868630517E-5</v>
      </c>
      <c r="V11">
        <f t="shared" si="28"/>
        <v>3.9192618488874285E-5</v>
      </c>
      <c r="W11">
        <f t="shared" si="28"/>
        <v>1.6251900437746654E-5</v>
      </c>
      <c r="X11">
        <f t="shared" si="28"/>
        <v>3.5875760602796083E-5</v>
      </c>
      <c r="Y11">
        <f t="shared" si="28"/>
        <v>3.4853825516577751E-5</v>
      </c>
      <c r="Z11">
        <f t="shared" si="28"/>
        <v>4.6911985813339122E-5</v>
      </c>
      <c r="AA11">
        <f t="shared" si="28"/>
        <v>2.2691421834681484E-5</v>
      </c>
      <c r="AB11">
        <f t="shared" si="28"/>
        <v>2.7423886331130077E-5</v>
      </c>
      <c r="AC11">
        <f t="shared" si="28"/>
        <v>6.3983143740808993E-6</v>
      </c>
      <c r="AD11" s="3"/>
      <c r="AE11" s="29"/>
      <c r="BM11" s="18" t="s">
        <v>74</v>
      </c>
      <c r="BN11" s="32">
        <v>0.88193202146690519</v>
      </c>
      <c r="BO11" s="32">
        <v>6.2611806797853303E-2</v>
      </c>
      <c r="BP11" s="32">
        <v>5.5456171735241505E-2</v>
      </c>
    </row>
    <row r="12" spans="1:68" ht="15" customHeight="1" x14ac:dyDescent="0.25">
      <c r="Q12" s="7" t="s">
        <v>10</v>
      </c>
      <c r="R12">
        <f>B4/Q2</f>
        <v>4.5883803138976325E-5</v>
      </c>
      <c r="S12">
        <f t="shared" ref="S12:AC12" si="29">C4/R2</f>
        <v>1.4154400172547218E-4</v>
      </c>
      <c r="T12">
        <f t="shared" si="29"/>
        <v>1.1184721473406124E-4</v>
      </c>
      <c r="U12">
        <f t="shared" si="29"/>
        <v>2.5255890503956803E-4</v>
      </c>
      <c r="V12">
        <f t="shared" si="29"/>
        <v>1.1900303534849126E-4</v>
      </c>
      <c r="W12">
        <f t="shared" si="29"/>
        <v>4.9346676921378527E-5</v>
      </c>
      <c r="X12">
        <f t="shared" si="29"/>
        <v>1.0893184920472967E-4</v>
      </c>
      <c r="Y12">
        <f t="shared" si="29"/>
        <v>1.0582888283304857E-4</v>
      </c>
      <c r="Z12">
        <f t="shared" si="29"/>
        <v>1.4244184035821654E-4</v>
      </c>
      <c r="AA12">
        <f t="shared" si="29"/>
        <v>6.8899404500535788E-5</v>
      </c>
      <c r="AB12">
        <f t="shared" si="29"/>
        <v>8.326888685385758E-5</v>
      </c>
      <c r="AC12">
        <f t="shared" si="29"/>
        <v>1.942760807996677E-5</v>
      </c>
      <c r="AD12" s="3"/>
      <c r="AE12" s="29"/>
      <c r="BM12" s="18" t="s">
        <v>894</v>
      </c>
      <c r="BN12" s="32">
        <v>0.9285714285714286</v>
      </c>
      <c r="BO12" s="32">
        <v>7.1428571428571425E-2</v>
      </c>
      <c r="BP12" s="32">
        <v>0</v>
      </c>
    </row>
    <row r="13" spans="1:68" ht="15" x14ac:dyDescent="0.25">
      <c r="AD13" s="3"/>
      <c r="AE13" s="29"/>
      <c r="BM13" s="31" t="s">
        <v>8252</v>
      </c>
      <c r="BN13" s="32">
        <v>1</v>
      </c>
      <c r="BO13" s="32">
        <v>0</v>
      </c>
      <c r="BP13" s="32">
        <v>0</v>
      </c>
    </row>
    <row r="14" spans="1:68" x14ac:dyDescent="0.2">
      <c r="A14" s="7" t="s">
        <v>500</v>
      </c>
      <c r="B14" s="7" t="s">
        <v>88</v>
      </c>
      <c r="C14" s="7" t="s">
        <v>26</v>
      </c>
      <c r="D14" s="7" t="s">
        <v>1293</v>
      </c>
      <c r="E14" s="7" t="s">
        <v>213</v>
      </c>
      <c r="F14" s="7" t="s">
        <v>613</v>
      </c>
      <c r="G14" s="7" t="s">
        <v>4</v>
      </c>
      <c r="H14" s="7" t="s">
        <v>660</v>
      </c>
      <c r="I14" s="7" t="s">
        <v>14</v>
      </c>
      <c r="J14" s="7" t="s">
        <v>74</v>
      </c>
      <c r="K14" s="7" t="s">
        <v>894</v>
      </c>
      <c r="L14" s="7" t="s">
        <v>8252</v>
      </c>
      <c r="AE14" s="29"/>
      <c r="BM14" s="22" t="s">
        <v>500</v>
      </c>
      <c r="BN14" s="3">
        <v>0.83783783783783783</v>
      </c>
      <c r="BO14" s="3">
        <v>0.15315315315315314</v>
      </c>
      <c r="BP14" s="3">
        <v>9.0090090090090089E-3</v>
      </c>
    </row>
    <row r="15" spans="1:68" ht="12.75" customHeight="1"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c r="AE15" s="29"/>
      <c r="BM15" s="22" t="s">
        <v>88</v>
      </c>
      <c r="BN15" s="3">
        <v>0.35714285714285715</v>
      </c>
      <c r="BO15" s="3">
        <v>0</v>
      </c>
      <c r="BP15" s="3">
        <v>0.6428571428571429</v>
      </c>
    </row>
    <row r="16" spans="1:68" x14ac:dyDescent="0.2">
      <c r="AE16" s="29"/>
      <c r="BM16" s="22" t="s">
        <v>26</v>
      </c>
      <c r="BN16" s="3">
        <v>0.58695652173913049</v>
      </c>
      <c r="BO16" s="3">
        <v>0.13478260869565217</v>
      </c>
      <c r="BP16" s="3">
        <v>0.27826086956521739</v>
      </c>
    </row>
    <row r="17" spans="1:68" ht="12.75" customHeight="1" x14ac:dyDescent="0.2">
      <c r="AE17" s="29"/>
      <c r="BM17" s="22" t="s">
        <v>1293</v>
      </c>
      <c r="BN17" s="3">
        <v>0.6</v>
      </c>
      <c r="BO17" s="3">
        <v>0.4</v>
      </c>
      <c r="BP17" s="3">
        <v>0</v>
      </c>
    </row>
    <row r="18" spans="1:68" x14ac:dyDescent="0.2">
      <c r="AE18" s="29"/>
      <c r="BM18" s="22" t="s">
        <v>213</v>
      </c>
      <c r="BN18" s="3">
        <v>0.55000000000000004</v>
      </c>
      <c r="BO18" s="3">
        <v>0</v>
      </c>
      <c r="BP18" s="3">
        <v>0.45</v>
      </c>
    </row>
    <row r="19" spans="1:68" ht="12.75" customHeight="1" x14ac:dyDescent="0.2">
      <c r="AE19" s="29"/>
      <c r="BM19" s="22" t="s">
        <v>613</v>
      </c>
      <c r="BN19" s="3">
        <v>0.69841269841269837</v>
      </c>
      <c r="BO19" s="3">
        <v>0.30158730158730157</v>
      </c>
      <c r="BP19" s="3">
        <v>0</v>
      </c>
    </row>
    <row r="20" spans="1:68" x14ac:dyDescent="0.2">
      <c r="AE20" s="29"/>
      <c r="BM20" t="s">
        <v>4</v>
      </c>
      <c r="BN20" s="3">
        <v>1</v>
      </c>
      <c r="BO20" s="3">
        <v>0</v>
      </c>
      <c r="BP20" s="3">
        <v>0</v>
      </c>
    </row>
    <row r="21" spans="1:68" ht="12.75" customHeight="1" x14ac:dyDescent="0.2">
      <c r="A21" t="s">
        <v>9078</v>
      </c>
      <c r="B21" t="s">
        <v>9079</v>
      </c>
      <c r="AE21" s="29"/>
      <c r="BM21" t="s">
        <v>660</v>
      </c>
      <c r="BN21" s="3">
        <v>0.55118110236220474</v>
      </c>
      <c r="BO21" s="3">
        <v>0.44094488188976377</v>
      </c>
      <c r="BP21" s="3">
        <v>7.874015748031496E-3</v>
      </c>
    </row>
    <row r="22" spans="1:68" x14ac:dyDescent="0.2">
      <c r="A22" t="s">
        <v>11</v>
      </c>
      <c r="B22" s="4">
        <v>0.67188165522132437</v>
      </c>
      <c r="AE22" s="29"/>
      <c r="BM22" t="s">
        <v>14</v>
      </c>
      <c r="BN22" s="3">
        <v>0.73891625615763545</v>
      </c>
      <c r="BO22" s="3">
        <v>1.3546798029556651E-2</v>
      </c>
      <c r="BP22" s="3">
        <v>0.24753694581280788</v>
      </c>
    </row>
    <row r="23" spans="1:68" ht="12.75" customHeight="1" x14ac:dyDescent="0.2">
      <c r="A23" t="s">
        <v>9</v>
      </c>
      <c r="B23" s="4">
        <v>8.1290584122697823E-2</v>
      </c>
      <c r="AE23" s="29"/>
      <c r="BM23" t="s">
        <v>74</v>
      </c>
      <c r="BN23" s="3">
        <v>0.90929965556831227</v>
      </c>
      <c r="BO23" s="3">
        <v>4.4776119402985072E-2</v>
      </c>
      <c r="BP23" s="3">
        <v>4.5924225028702644E-2</v>
      </c>
    </row>
    <row r="24" spans="1:68" x14ac:dyDescent="0.2">
      <c r="A24" t="s">
        <v>10</v>
      </c>
      <c r="B24" s="4">
        <v>0.24682776065597781</v>
      </c>
      <c r="AE24" s="29"/>
      <c r="BM24" t="s">
        <v>894</v>
      </c>
      <c r="BN24" s="3">
        <v>0.96666666666666667</v>
      </c>
      <c r="BO24" s="3">
        <v>0</v>
      </c>
      <c r="BP24" s="3">
        <v>3.3333333333333333E-2</v>
      </c>
    </row>
    <row r="25" spans="1:68" x14ac:dyDescent="0.2">
      <c r="AE25" s="29"/>
      <c r="BM25" t="s">
        <v>8252</v>
      </c>
      <c r="BN25" s="3">
        <v>0</v>
      </c>
      <c r="BO25" s="3">
        <v>1</v>
      </c>
      <c r="BP25" s="3">
        <v>0</v>
      </c>
    </row>
    <row r="26" spans="1:68" ht="12.75" customHeight="1" x14ac:dyDescent="0.2">
      <c r="AE26" s="29"/>
      <c r="BM26" t="s">
        <v>9317</v>
      </c>
      <c r="BN26" s="3">
        <v>0</v>
      </c>
      <c r="BO26" s="3">
        <v>0</v>
      </c>
      <c r="BP26" s="3">
        <v>1</v>
      </c>
    </row>
    <row r="27" spans="1:68" x14ac:dyDescent="0.2">
      <c r="AE27" s="29"/>
    </row>
    <row r="28" spans="1:68" x14ac:dyDescent="0.2">
      <c r="AE28" s="29"/>
    </row>
    <row r="29" spans="1:68" x14ac:dyDescent="0.2">
      <c r="AE29" s="29"/>
    </row>
    <row r="30" spans="1:68" x14ac:dyDescent="0.2">
      <c r="AE30" s="29"/>
    </row>
    <row r="31" spans="1:68" x14ac:dyDescent="0.2">
      <c r="AE31" s="29"/>
    </row>
    <row r="32" spans="1:68" x14ac:dyDescent="0.2">
      <c r="AE32" s="29"/>
    </row>
    <row r="33" spans="31:31" x14ac:dyDescent="0.2">
      <c r="AE33" s="29"/>
    </row>
    <row r="34" spans="31:31" x14ac:dyDescent="0.2">
      <c r="AE34" s="29"/>
    </row>
    <row r="35" spans="31:31" x14ac:dyDescent="0.2">
      <c r="AE35" s="29"/>
    </row>
    <row r="36" spans="31:31" x14ac:dyDescent="0.2">
      <c r="AE36" s="29"/>
    </row>
    <row r="37" spans="31:31" x14ac:dyDescent="0.2">
      <c r="AE37" s="29"/>
    </row>
    <row r="38" spans="31:31" x14ac:dyDescent="0.2">
      <c r="AE38" s="29"/>
    </row>
    <row r="39" spans="31:31" x14ac:dyDescent="0.2">
      <c r="AE39" s="29"/>
    </row>
    <row r="40" spans="31:31" x14ac:dyDescent="0.2">
      <c r="AE40" s="29"/>
    </row>
    <row r="41" spans="31:31" x14ac:dyDescent="0.2">
      <c r="AE41" s="29"/>
    </row>
    <row r="42" spans="31:31" x14ac:dyDescent="0.2">
      <c r="AE42" s="29"/>
    </row>
    <row r="43" spans="31:31" x14ac:dyDescent="0.2">
      <c r="AE43" s="29"/>
    </row>
    <row r="44" spans="31:31" x14ac:dyDescent="0.2">
      <c r="AE44" s="29"/>
    </row>
    <row r="45" spans="31:31" x14ac:dyDescent="0.2">
      <c r="AE45" s="29"/>
    </row>
    <row r="46" spans="31:31" x14ac:dyDescent="0.2">
      <c r="AE46" s="29"/>
    </row>
    <row r="47" spans="31:31" x14ac:dyDescent="0.2">
      <c r="AE47" s="29"/>
    </row>
    <row r="48" spans="31:31" x14ac:dyDescent="0.2">
      <c r="AE48" s="29"/>
    </row>
    <row r="49" spans="31:31" x14ac:dyDescent="0.2">
      <c r="AE49" s="29"/>
    </row>
    <row r="50" spans="31:31" x14ac:dyDescent="0.2">
      <c r="AE50" s="29"/>
    </row>
    <row r="51" spans="31:31" x14ac:dyDescent="0.2">
      <c r="AE51" s="29"/>
    </row>
    <row r="52" spans="31:31" x14ac:dyDescent="0.2">
      <c r="AE52" s="29"/>
    </row>
    <row r="53" spans="31:31" x14ac:dyDescent="0.2">
      <c r="AE53" s="29"/>
    </row>
    <row r="54" spans="31:31" x14ac:dyDescent="0.2">
      <c r="AE54" s="29"/>
    </row>
    <row r="55" spans="31:31" x14ac:dyDescent="0.2">
      <c r="AE55" s="29"/>
    </row>
    <row r="56" spans="31:31" x14ac:dyDescent="0.2">
      <c r="AE56" s="29"/>
    </row>
    <row r="57" spans="31:31" x14ac:dyDescent="0.2">
      <c r="AE57" s="29"/>
    </row>
    <row r="58" spans="31:31" x14ac:dyDescent="0.2">
      <c r="AE58" s="29"/>
    </row>
    <row r="59" spans="31:31" x14ac:dyDescent="0.2">
      <c r="AE59" s="29"/>
    </row>
    <row r="60" spans="31:31" x14ac:dyDescent="0.2">
      <c r="AE60" s="29"/>
    </row>
    <row r="61" spans="31:31" x14ac:dyDescent="0.2">
      <c r="AE61" s="29"/>
    </row>
    <row r="62" spans="31:31" x14ac:dyDescent="0.2">
      <c r="AE62" s="29"/>
    </row>
    <row r="63" spans="31:31" x14ac:dyDescent="0.2">
      <c r="AE63" s="29"/>
    </row>
    <row r="64" spans="31:31" x14ac:dyDescent="0.2">
      <c r="AE64" s="29"/>
    </row>
    <row r="65" spans="31:31" x14ac:dyDescent="0.2">
      <c r="AE65" s="29"/>
    </row>
    <row r="66" spans="31:31" x14ac:dyDescent="0.2">
      <c r="AE66" s="29"/>
    </row>
    <row r="67" spans="31:31" x14ac:dyDescent="0.2">
      <c r="AE67" s="29"/>
    </row>
    <row r="68" spans="31:31" x14ac:dyDescent="0.2">
      <c r="AE68" s="29"/>
    </row>
    <row r="69" spans="31:31" x14ac:dyDescent="0.2">
      <c r="AE69" s="29"/>
    </row>
    <row r="70" spans="31:31" x14ac:dyDescent="0.2">
      <c r="AE70" s="29"/>
    </row>
    <row r="71" spans="31:31" x14ac:dyDescent="0.2">
      <c r="AE71" s="29"/>
    </row>
    <row r="72" spans="31:31" x14ac:dyDescent="0.2">
      <c r="AE72" s="29"/>
    </row>
    <row r="73" spans="31:31" x14ac:dyDescent="0.2">
      <c r="AE73" s="29"/>
    </row>
    <row r="74" spans="31:31" x14ac:dyDescent="0.2">
      <c r="AE74" s="29"/>
    </row>
    <row r="75" spans="31:31" x14ac:dyDescent="0.2">
      <c r="AE75" s="29"/>
    </row>
    <row r="76" spans="31:31" x14ac:dyDescent="0.2">
      <c r="AE76" s="29"/>
    </row>
    <row r="77" spans="31:31" x14ac:dyDescent="0.2">
      <c r="AE77" s="29"/>
    </row>
    <row r="78" spans="31:31" x14ac:dyDescent="0.2">
      <c r="AE78" s="29"/>
    </row>
    <row r="79" spans="31:31" x14ac:dyDescent="0.2">
      <c r="AE79" s="29"/>
    </row>
    <row r="80" spans="31:31" x14ac:dyDescent="0.2">
      <c r="AE80" s="29"/>
    </row>
    <row r="81" spans="31:31" x14ac:dyDescent="0.2">
      <c r="AE81" s="29"/>
    </row>
    <row r="82" spans="31:31" x14ac:dyDescent="0.2">
      <c r="AE82" s="29"/>
    </row>
    <row r="83" spans="31:31" x14ac:dyDescent="0.2">
      <c r="AE83" s="29"/>
    </row>
    <row r="84" spans="31:31" x14ac:dyDescent="0.2">
      <c r="AE84" s="29"/>
    </row>
    <row r="85" spans="31:31" x14ac:dyDescent="0.2">
      <c r="AE85" s="29"/>
    </row>
    <row r="86" spans="31:31" x14ac:dyDescent="0.2">
      <c r="AE86" s="29"/>
    </row>
    <row r="87" spans="31:31" x14ac:dyDescent="0.2">
      <c r="AE87" s="29"/>
    </row>
    <row r="88" spans="31:31" x14ac:dyDescent="0.2">
      <c r="AE88" s="29"/>
    </row>
    <row r="89" spans="31:31" x14ac:dyDescent="0.2">
      <c r="AE89" s="29"/>
    </row>
    <row r="90" spans="31:31" x14ac:dyDescent="0.2">
      <c r="AE90" s="29"/>
    </row>
    <row r="91" spans="31:31" x14ac:dyDescent="0.2">
      <c r="AE91" s="29"/>
    </row>
    <row r="92" spans="31:31" x14ac:dyDescent="0.2">
      <c r="AE92" s="29"/>
    </row>
    <row r="93" spans="31:31" x14ac:dyDescent="0.2">
      <c r="AE93" s="29"/>
    </row>
    <row r="94" spans="31:31" x14ac:dyDescent="0.2">
      <c r="AE94" s="29"/>
    </row>
    <row r="95" spans="31:31" x14ac:dyDescent="0.2">
      <c r="AE95" s="29"/>
    </row>
    <row r="96" spans="31:31" x14ac:dyDescent="0.2">
      <c r="AE96" s="29"/>
    </row>
    <row r="97" spans="31:31" x14ac:dyDescent="0.2">
      <c r="AE97" s="29"/>
    </row>
    <row r="98" spans="31:31" x14ac:dyDescent="0.2">
      <c r="AE98" s="29"/>
    </row>
    <row r="99" spans="31:31" x14ac:dyDescent="0.2">
      <c r="AE99" s="29"/>
    </row>
    <row r="100" spans="31:31" x14ac:dyDescent="0.2">
      <c r="AE100" s="29"/>
    </row>
    <row r="101" spans="31:31" x14ac:dyDescent="0.2">
      <c r="AE101" s="29"/>
    </row>
    <row r="102" spans="31:31" x14ac:dyDescent="0.2">
      <c r="AE102" s="29"/>
    </row>
    <row r="103" spans="31:31" x14ac:dyDescent="0.2">
      <c r="AE103" s="29"/>
    </row>
    <row r="104" spans="31:31" x14ac:dyDescent="0.2">
      <c r="AE104" s="29"/>
    </row>
    <row r="105" spans="31:31" x14ac:dyDescent="0.2">
      <c r="AE105" s="29"/>
    </row>
    <row r="106" spans="31:31" x14ac:dyDescent="0.2">
      <c r="AE106" s="29"/>
    </row>
    <row r="107" spans="31:31" x14ac:dyDescent="0.2">
      <c r="AE107" s="29"/>
    </row>
    <row r="108" spans="31:31" x14ac:dyDescent="0.2">
      <c r="AE108" s="29"/>
    </row>
    <row r="109" spans="31:31" x14ac:dyDescent="0.2">
      <c r="AE109" s="29"/>
    </row>
    <row r="110" spans="31:31" x14ac:dyDescent="0.2">
      <c r="AE110" s="29"/>
    </row>
    <row r="111" spans="31:31" x14ac:dyDescent="0.2">
      <c r="AE111" s="29"/>
    </row>
    <row r="112" spans="31:31" x14ac:dyDescent="0.2">
      <c r="AE112" s="29"/>
    </row>
    <row r="113" spans="31:51" x14ac:dyDescent="0.2">
      <c r="AE113" s="29"/>
    </row>
    <row r="114" spans="31:51" x14ac:dyDescent="0.2">
      <c r="AE114" s="29"/>
    </row>
    <row r="115" spans="31:51" x14ac:dyDescent="0.2">
      <c r="AE115" s="29"/>
    </row>
    <row r="116" spans="31:51" x14ac:dyDescent="0.2">
      <c r="AE116" s="29"/>
    </row>
    <row r="117" spans="31:51" x14ac:dyDescent="0.2">
      <c r="AE117" s="29"/>
    </row>
    <row r="118" spans="31:51" x14ac:dyDescent="0.2">
      <c r="AE118" s="29"/>
    </row>
    <row r="119" spans="31:51" x14ac:dyDescent="0.2">
      <c r="AE119" s="29"/>
    </row>
    <row r="120" spans="31:51" x14ac:dyDescent="0.2">
      <c r="AE120" s="29"/>
    </row>
    <row r="121" spans="31:51" x14ac:dyDescent="0.2">
      <c r="AE121" s="29"/>
    </row>
    <row r="122" spans="31:51" x14ac:dyDescent="0.2">
      <c r="AE122" s="29"/>
    </row>
    <row r="123" spans="31:51" x14ac:dyDescent="0.2">
      <c r="AE123" s="29"/>
      <c r="AY123" t="s">
        <v>11</v>
      </c>
    </row>
    <row r="124" spans="31:51" x14ac:dyDescent="0.2">
      <c r="AE124" s="29"/>
      <c r="AY124" t="s">
        <v>9</v>
      </c>
    </row>
    <row r="125" spans="31:51" x14ac:dyDescent="0.2">
      <c r="AE125" s="29"/>
      <c r="AY125" t="s">
        <v>10</v>
      </c>
    </row>
    <row r="126" spans="31:51" x14ac:dyDescent="0.2">
      <c r="AE126" s="29"/>
    </row>
    <row r="127" spans="31:51" x14ac:dyDescent="0.2">
      <c r="AE127" s="29"/>
    </row>
    <row r="128" spans="31:51" x14ac:dyDescent="0.2">
      <c r="AE128" s="29"/>
    </row>
    <row r="129" spans="31:90" x14ac:dyDescent="0.2">
      <c r="AE129" s="29"/>
    </row>
    <row r="130" spans="31:90" x14ac:dyDescent="0.2">
      <c r="AE130" s="29"/>
    </row>
    <row r="131" spans="31:90" x14ac:dyDescent="0.2">
      <c r="AE131" s="29"/>
    </row>
    <row r="132" spans="31:90" x14ac:dyDescent="0.2">
      <c r="AE132" s="29"/>
    </row>
    <row r="133" spans="31:90" x14ac:dyDescent="0.2">
      <c r="AE133" s="29"/>
    </row>
    <row r="134" spans="31:90" x14ac:dyDescent="0.2">
      <c r="AE134" s="29"/>
    </row>
    <row r="135" spans="31:90" x14ac:dyDescent="0.2">
      <c r="AE135" s="29"/>
      <c r="BM135" t="s">
        <v>500</v>
      </c>
      <c r="BN135" t="s">
        <v>11316</v>
      </c>
      <c r="BO135" t="s">
        <v>88</v>
      </c>
      <c r="BP135" t="s">
        <v>11317</v>
      </c>
      <c r="BQ135" t="s">
        <v>26</v>
      </c>
      <c r="BR135" t="s">
        <v>11318</v>
      </c>
      <c r="BS135" t="s">
        <v>1293</v>
      </c>
      <c r="BT135" t="s">
        <v>11319</v>
      </c>
      <c r="BU135" t="s">
        <v>213</v>
      </c>
      <c r="BV135" t="s">
        <v>11320</v>
      </c>
      <c r="BW135" t="s">
        <v>613</v>
      </c>
      <c r="BX135" t="s">
        <v>11321</v>
      </c>
      <c r="BY135" t="s">
        <v>4</v>
      </c>
      <c r="BZ135" t="s">
        <v>11322</v>
      </c>
      <c r="CA135" t="s">
        <v>660</v>
      </c>
      <c r="CB135" t="s">
        <v>11323</v>
      </c>
      <c r="CC135" t="s">
        <v>14</v>
      </c>
      <c r="CD135" t="s">
        <v>11324</v>
      </c>
      <c r="CE135" t="s">
        <v>74</v>
      </c>
      <c r="CF135" t="s">
        <v>11325</v>
      </c>
      <c r="CG135" t="s">
        <v>894</v>
      </c>
      <c r="CH135" t="s">
        <v>11326</v>
      </c>
      <c r="CI135" t="s">
        <v>8252</v>
      </c>
      <c r="CJ135" t="s">
        <v>11327</v>
      </c>
      <c r="CK135" t="s">
        <v>9317</v>
      </c>
      <c r="CL135" t="s">
        <v>11328</v>
      </c>
    </row>
    <row r="136" spans="31:90" x14ac:dyDescent="0.2">
      <c r="AE136" s="29"/>
      <c r="BL136" t="s">
        <v>11</v>
      </c>
      <c r="BM136" s="3">
        <v>0.90697674418604646</v>
      </c>
      <c r="BN136" s="3">
        <v>0.83783783783783783</v>
      </c>
      <c r="BO136" s="3">
        <v>0.33333333333333331</v>
      </c>
      <c r="BP136" s="3">
        <v>0.35714285714285715</v>
      </c>
      <c r="BQ136" s="3">
        <v>0.31896551724137934</v>
      </c>
      <c r="BR136" s="3">
        <v>0.58695652173913049</v>
      </c>
      <c r="BS136" s="3">
        <v>0.7142857142857143</v>
      </c>
      <c r="BT136" s="3">
        <v>0.6</v>
      </c>
      <c r="BU136" s="3">
        <v>0.46153846153846156</v>
      </c>
      <c r="BV136" s="3">
        <v>0.55000000000000004</v>
      </c>
      <c r="BW136" s="3">
        <v>0.70707070707070707</v>
      </c>
      <c r="BX136" s="3">
        <v>0.69841269841269837</v>
      </c>
      <c r="BY136" s="3">
        <v>0.98630136986301364</v>
      </c>
      <c r="BZ136" s="3">
        <v>1</v>
      </c>
      <c r="CA136" s="3">
        <v>0.44545454545454544</v>
      </c>
      <c r="CB136" s="3">
        <v>0.55118110236220474</v>
      </c>
      <c r="CC136" s="3">
        <v>0.69047619047619047</v>
      </c>
      <c r="CD136" s="3">
        <v>0.73891625615763545</v>
      </c>
      <c r="CE136" s="3">
        <v>0.88193202146690519</v>
      </c>
      <c r="CF136" s="3">
        <v>0.90929965556831227</v>
      </c>
      <c r="CG136" s="3">
        <v>0.9285714285714286</v>
      </c>
      <c r="CH136" s="3">
        <v>0.96666666666666667</v>
      </c>
      <c r="CI136" s="3">
        <v>1</v>
      </c>
      <c r="CJ136" s="3">
        <v>0</v>
      </c>
      <c r="CK136" s="3">
        <v>0</v>
      </c>
      <c r="CL136" s="3">
        <v>0</v>
      </c>
    </row>
    <row r="137" spans="31:90" x14ac:dyDescent="0.2">
      <c r="AE137" s="29"/>
      <c r="BL137" t="s">
        <v>9</v>
      </c>
      <c r="BM137" s="3">
        <v>6.9767441860465115E-2</v>
      </c>
      <c r="BN137" s="3">
        <v>0.15315315315315314</v>
      </c>
      <c r="BO137" s="3">
        <v>0.1111111111111111</v>
      </c>
      <c r="BP137" s="3">
        <v>0</v>
      </c>
      <c r="BQ137" s="3">
        <v>0.41379310344827586</v>
      </c>
      <c r="BR137" s="3">
        <v>0.13478260869565217</v>
      </c>
      <c r="BS137" s="3">
        <v>0</v>
      </c>
      <c r="BT137" s="3">
        <v>0.4</v>
      </c>
      <c r="BU137" s="3">
        <v>0.38461538461538464</v>
      </c>
      <c r="BV137" s="3">
        <v>0</v>
      </c>
      <c r="BW137" s="3">
        <v>0.27272727272727271</v>
      </c>
      <c r="BX137" s="3">
        <v>0.30158730158730157</v>
      </c>
      <c r="BY137" s="3">
        <v>1.3698630136986301E-2</v>
      </c>
      <c r="BZ137" s="3">
        <v>0</v>
      </c>
      <c r="CA137" s="3">
        <v>0.55454545454545456</v>
      </c>
      <c r="CB137" s="3">
        <v>0.44094488188976377</v>
      </c>
      <c r="CC137" s="3">
        <v>3.2467532467532464E-2</v>
      </c>
      <c r="CD137" s="3">
        <v>1.3546798029556651E-2</v>
      </c>
      <c r="CE137" s="3">
        <v>6.2611806797853303E-2</v>
      </c>
      <c r="CF137" s="3">
        <v>4.4776119402985072E-2</v>
      </c>
      <c r="CG137" s="3">
        <v>7.1428571428571425E-2</v>
      </c>
      <c r="CH137" s="3">
        <v>0</v>
      </c>
      <c r="CI137" s="3">
        <v>0</v>
      </c>
      <c r="CJ137" s="3">
        <v>1</v>
      </c>
      <c r="CK137" s="3">
        <v>0</v>
      </c>
      <c r="CL137" s="3">
        <v>0</v>
      </c>
    </row>
    <row r="138" spans="31:90" x14ac:dyDescent="0.2">
      <c r="AE138" s="29"/>
      <c r="BL138" t="s">
        <v>10</v>
      </c>
      <c r="BM138" s="3">
        <v>2.3255813953488372E-2</v>
      </c>
      <c r="BN138" s="3">
        <v>9.0090090090090089E-3</v>
      </c>
      <c r="BO138" s="3">
        <v>0.55555555555555558</v>
      </c>
      <c r="BP138" s="3">
        <v>0.6428571428571429</v>
      </c>
      <c r="BQ138" s="3">
        <v>0.26724137931034481</v>
      </c>
      <c r="BR138" s="3">
        <v>0.27826086956521739</v>
      </c>
      <c r="BS138" s="3">
        <v>0.2857142857142857</v>
      </c>
      <c r="BT138" s="3">
        <v>0</v>
      </c>
      <c r="BU138" s="3">
        <v>0.15384615384615385</v>
      </c>
      <c r="BV138" s="3">
        <v>0.45</v>
      </c>
      <c r="BW138" s="3">
        <v>2.0202020202020204E-2</v>
      </c>
      <c r="BX138" s="3">
        <v>0</v>
      </c>
      <c r="BY138" s="3">
        <v>0</v>
      </c>
      <c r="BZ138" s="3">
        <v>0</v>
      </c>
      <c r="CA138" s="3">
        <v>0</v>
      </c>
      <c r="CB138" s="3">
        <v>7.874015748031496E-3</v>
      </c>
      <c r="CC138" s="3">
        <v>0.27705627705627706</v>
      </c>
      <c r="CD138" s="3">
        <v>0.24753694581280788</v>
      </c>
      <c r="CE138" s="3">
        <v>5.5456171735241505E-2</v>
      </c>
      <c r="CF138" s="3">
        <v>4.5924225028702644E-2</v>
      </c>
      <c r="CG138" s="3">
        <v>0</v>
      </c>
      <c r="CH138" s="3">
        <v>3.3333333333333333E-2</v>
      </c>
      <c r="CI138" s="3">
        <v>0</v>
      </c>
      <c r="CJ138" s="3">
        <v>0</v>
      </c>
      <c r="CK138" s="3">
        <v>0</v>
      </c>
      <c r="CL138" s="3">
        <v>1</v>
      </c>
    </row>
    <row r="139" spans="31:90" x14ac:dyDescent="0.2">
      <c r="AE139" s="29"/>
    </row>
    <row r="140" spans="31:90" x14ac:dyDescent="0.2">
      <c r="AE140" s="29"/>
    </row>
    <row r="141" spans="31:90" x14ac:dyDescent="0.2">
      <c r="AE141" s="29"/>
    </row>
    <row r="142" spans="31:90" x14ac:dyDescent="0.2">
      <c r="AE142" s="29"/>
    </row>
    <row r="143" spans="31:90" x14ac:dyDescent="0.2">
      <c r="AE143" s="29"/>
    </row>
    <row r="144" spans="31:90" x14ac:dyDescent="0.2">
      <c r="AE144" s="29"/>
    </row>
    <row r="145" spans="31:31" x14ac:dyDescent="0.2">
      <c r="AE145" s="29"/>
    </row>
    <row r="146" spans="31:31" x14ac:dyDescent="0.2">
      <c r="AE146" s="29"/>
    </row>
    <row r="147" spans="31:31" x14ac:dyDescent="0.2">
      <c r="AE147" s="29"/>
    </row>
    <row r="148" spans="31:31" x14ac:dyDescent="0.2">
      <c r="AE148" s="29"/>
    </row>
    <row r="149" spans="31:31" x14ac:dyDescent="0.2">
      <c r="AE149" s="29"/>
    </row>
    <row r="150" spans="31:31" x14ac:dyDescent="0.2">
      <c r="AE150" s="29"/>
    </row>
    <row r="151" spans="31:31" x14ac:dyDescent="0.2">
      <c r="AE151" s="29"/>
    </row>
    <row r="152" spans="31:31" x14ac:dyDescent="0.2">
      <c r="AE152" s="29"/>
    </row>
    <row r="153" spans="31:31" x14ac:dyDescent="0.2">
      <c r="AE153" s="29"/>
    </row>
    <row r="154" spans="31:31" x14ac:dyDescent="0.2">
      <c r="AE154" s="29"/>
    </row>
    <row r="155" spans="31:31" x14ac:dyDescent="0.2">
      <c r="AE155" s="29"/>
    </row>
    <row r="156" spans="31:31" x14ac:dyDescent="0.2">
      <c r="AE156" s="29"/>
    </row>
    <row r="157" spans="31:31" x14ac:dyDescent="0.2">
      <c r="AE157" s="29"/>
    </row>
    <row r="158" spans="31:31" x14ac:dyDescent="0.2">
      <c r="AE158" s="29"/>
    </row>
    <row r="159" spans="31:31" x14ac:dyDescent="0.2">
      <c r="AE159" s="29"/>
    </row>
    <row r="160" spans="31:31" x14ac:dyDescent="0.2">
      <c r="AE160" s="29"/>
    </row>
    <row r="161" spans="31:31" x14ac:dyDescent="0.2">
      <c r="AE161" s="29"/>
    </row>
    <row r="162" spans="31:31" x14ac:dyDescent="0.2">
      <c r="AE162" s="29"/>
    </row>
    <row r="163" spans="31:31" x14ac:dyDescent="0.2">
      <c r="AE163" s="29"/>
    </row>
    <row r="164" spans="31:31" x14ac:dyDescent="0.2">
      <c r="AE164" s="29"/>
    </row>
    <row r="165" spans="31:31" x14ac:dyDescent="0.2">
      <c r="AE165" s="29"/>
    </row>
    <row r="166" spans="31:31" x14ac:dyDescent="0.2">
      <c r="AE166" s="29"/>
    </row>
    <row r="167" spans="31:31" x14ac:dyDescent="0.2">
      <c r="AE167" s="29"/>
    </row>
    <row r="168" spans="31:31" x14ac:dyDescent="0.2">
      <c r="AE168" s="29"/>
    </row>
    <row r="169" spans="31:31" x14ac:dyDescent="0.2">
      <c r="AE169" s="29"/>
    </row>
    <row r="170" spans="31:31" x14ac:dyDescent="0.2">
      <c r="AE170" s="29"/>
    </row>
    <row r="171" spans="31:31" x14ac:dyDescent="0.2">
      <c r="AE171" s="29"/>
    </row>
    <row r="172" spans="31:31" x14ac:dyDescent="0.2">
      <c r="AE172" s="29"/>
    </row>
    <row r="173" spans="31:31" x14ac:dyDescent="0.2">
      <c r="AE173" s="29"/>
    </row>
    <row r="174" spans="31:31" x14ac:dyDescent="0.2">
      <c r="AE174" s="29"/>
    </row>
    <row r="175" spans="31:31" x14ac:dyDescent="0.2">
      <c r="AE175" s="29"/>
    </row>
    <row r="176" spans="31:31" x14ac:dyDescent="0.2">
      <c r="AE176" s="29"/>
    </row>
    <row r="177" spans="31:31" x14ac:dyDescent="0.2">
      <c r="AE177" s="29"/>
    </row>
    <row r="178" spans="31:31" x14ac:dyDescent="0.2">
      <c r="AE178" s="29"/>
    </row>
    <row r="179" spans="31:31" x14ac:dyDescent="0.2">
      <c r="AE179" s="29"/>
    </row>
    <row r="180" spans="31:31" x14ac:dyDescent="0.2">
      <c r="AE180" s="29"/>
    </row>
    <row r="181" spans="31:31" x14ac:dyDescent="0.2">
      <c r="AE181" s="29"/>
    </row>
    <row r="182" spans="31:31" x14ac:dyDescent="0.2">
      <c r="AE182" s="29"/>
    </row>
    <row r="183" spans="31:31" x14ac:dyDescent="0.2">
      <c r="AE183" s="29"/>
    </row>
    <row r="184" spans="31:31" x14ac:dyDescent="0.2">
      <c r="AE184" s="29"/>
    </row>
    <row r="185" spans="31:31" x14ac:dyDescent="0.2">
      <c r="AE185" s="29"/>
    </row>
    <row r="186" spans="31:31" x14ac:dyDescent="0.2">
      <c r="AE186" s="29"/>
    </row>
    <row r="187" spans="31:31" x14ac:dyDescent="0.2">
      <c r="AE187" s="29"/>
    </row>
    <row r="188" spans="31:31" x14ac:dyDescent="0.2">
      <c r="AE188" s="29"/>
    </row>
    <row r="189" spans="31:31" x14ac:dyDescent="0.2">
      <c r="AE189" s="29"/>
    </row>
    <row r="190" spans="31:31" x14ac:dyDescent="0.2">
      <c r="AE190" s="29"/>
    </row>
    <row r="191" spans="31:31" x14ac:dyDescent="0.2">
      <c r="AE191" s="29"/>
    </row>
    <row r="192" spans="31:31" x14ac:dyDescent="0.2">
      <c r="AE192" s="29"/>
    </row>
    <row r="193" spans="31:31" x14ac:dyDescent="0.2">
      <c r="AE193" s="29"/>
    </row>
    <row r="194" spans="31:31" x14ac:dyDescent="0.2">
      <c r="AE194" s="29"/>
    </row>
    <row r="195" spans="31:31" x14ac:dyDescent="0.2">
      <c r="AE195" s="29"/>
    </row>
    <row r="196" spans="31:31" x14ac:dyDescent="0.2">
      <c r="AE196" s="29"/>
    </row>
    <row r="197" spans="31:31" x14ac:dyDescent="0.2">
      <c r="AE197" s="29"/>
    </row>
    <row r="198" spans="31:31" x14ac:dyDescent="0.2">
      <c r="AE198" s="29"/>
    </row>
    <row r="199" spans="31:31" x14ac:dyDescent="0.2">
      <c r="AE199" s="29"/>
    </row>
    <row r="200" spans="31:31" x14ac:dyDescent="0.2">
      <c r="AE200" s="29"/>
    </row>
    <row r="201" spans="31:31" x14ac:dyDescent="0.2">
      <c r="AE201" s="29"/>
    </row>
    <row r="202" spans="31:31" x14ac:dyDescent="0.2">
      <c r="AE202" s="29"/>
    </row>
    <row r="203" spans="31:31" x14ac:dyDescent="0.2">
      <c r="AE203" s="29"/>
    </row>
    <row r="204" spans="31:31" x14ac:dyDescent="0.2">
      <c r="AE204" s="29"/>
    </row>
    <row r="205" spans="31:31" x14ac:dyDescent="0.2">
      <c r="AE205" s="29"/>
    </row>
    <row r="206" spans="31:31" x14ac:dyDescent="0.2">
      <c r="AE206" s="29"/>
    </row>
    <row r="207" spans="31:31" x14ac:dyDescent="0.2">
      <c r="AE207" s="29"/>
    </row>
    <row r="208" spans="31:31" x14ac:dyDescent="0.2">
      <c r="AE208" s="29"/>
    </row>
    <row r="209" spans="31:31" x14ac:dyDescent="0.2">
      <c r="AE209" s="29"/>
    </row>
    <row r="210" spans="31:31" x14ac:dyDescent="0.2">
      <c r="AE210" s="29"/>
    </row>
    <row r="211" spans="31:31" x14ac:dyDescent="0.2">
      <c r="AE211" s="29"/>
    </row>
    <row r="212" spans="31:31" x14ac:dyDescent="0.2">
      <c r="AE212" s="29"/>
    </row>
    <row r="213" spans="31:31" x14ac:dyDescent="0.2">
      <c r="AE213" s="29"/>
    </row>
    <row r="214" spans="31:31" x14ac:dyDescent="0.2">
      <c r="AE214" s="29"/>
    </row>
    <row r="215" spans="31:31" x14ac:dyDescent="0.2">
      <c r="AE215" s="29"/>
    </row>
    <row r="216" spans="31:31" x14ac:dyDescent="0.2">
      <c r="AE216" s="29"/>
    </row>
    <row r="217" spans="31:31" x14ac:dyDescent="0.2">
      <c r="AE217" s="29"/>
    </row>
    <row r="218" spans="31:31" x14ac:dyDescent="0.2">
      <c r="AE218" s="29"/>
    </row>
    <row r="219" spans="31:31" x14ac:dyDescent="0.2">
      <c r="AE219" s="29"/>
    </row>
    <row r="220" spans="31:31" x14ac:dyDescent="0.2">
      <c r="AE220" s="29"/>
    </row>
    <row r="221" spans="31:31" x14ac:dyDescent="0.2">
      <c r="AE221" s="29"/>
    </row>
    <row r="222" spans="31:31" x14ac:dyDescent="0.2">
      <c r="AE222" s="29"/>
    </row>
    <row r="223" spans="31:31" x14ac:dyDescent="0.2">
      <c r="AE223" s="29"/>
    </row>
    <row r="224" spans="31:31" x14ac:dyDescent="0.2">
      <c r="AE224" s="29"/>
    </row>
    <row r="225" spans="31:31" x14ac:dyDescent="0.2">
      <c r="AE225" s="29"/>
    </row>
    <row r="226" spans="31:31" x14ac:dyDescent="0.2">
      <c r="AE226" s="29"/>
    </row>
    <row r="227" spans="31:31" x14ac:dyDescent="0.2">
      <c r="AE227" s="29"/>
    </row>
    <row r="228" spans="31:31" x14ac:dyDescent="0.2">
      <c r="AE228" s="29"/>
    </row>
    <row r="229" spans="31:31" x14ac:dyDescent="0.2">
      <c r="AE229" s="29"/>
    </row>
    <row r="230" spans="31:31" x14ac:dyDescent="0.2">
      <c r="AE230" s="29"/>
    </row>
    <row r="231" spans="31:31" x14ac:dyDescent="0.2">
      <c r="AE231" s="29"/>
    </row>
    <row r="232" spans="31:31" x14ac:dyDescent="0.2">
      <c r="AE232" s="29"/>
    </row>
    <row r="233" spans="31:31" x14ac:dyDescent="0.2">
      <c r="AE233" s="29"/>
    </row>
    <row r="234" spans="31:31" x14ac:dyDescent="0.2">
      <c r="AE234" s="29"/>
    </row>
    <row r="235" spans="31:31" x14ac:dyDescent="0.2">
      <c r="AE235" s="29"/>
    </row>
    <row r="236" spans="31:31" x14ac:dyDescent="0.2">
      <c r="AE236" s="29"/>
    </row>
    <row r="237" spans="31:31" x14ac:dyDescent="0.2">
      <c r="AE237" s="29"/>
    </row>
    <row r="238" spans="31:31" x14ac:dyDescent="0.2">
      <c r="AE238" s="29"/>
    </row>
    <row r="239" spans="31:31" x14ac:dyDescent="0.2">
      <c r="AE239" s="29"/>
    </row>
    <row r="240" spans="31:31" x14ac:dyDescent="0.2">
      <c r="AE240" s="29"/>
    </row>
    <row r="241" spans="31:31" x14ac:dyDescent="0.2">
      <c r="AE241" s="29"/>
    </row>
    <row r="242" spans="31:31" x14ac:dyDescent="0.2">
      <c r="AE242" s="29"/>
    </row>
    <row r="243" spans="31:31" x14ac:dyDescent="0.2">
      <c r="AE243" s="29"/>
    </row>
    <row r="244" spans="31:31" x14ac:dyDescent="0.2">
      <c r="AE244" s="29"/>
    </row>
    <row r="245" spans="31:31" x14ac:dyDescent="0.2">
      <c r="AE245" s="29"/>
    </row>
    <row r="246" spans="31:31" x14ac:dyDescent="0.2">
      <c r="AE246" s="29"/>
    </row>
    <row r="247" spans="31:31" x14ac:dyDescent="0.2">
      <c r="AE247" s="29"/>
    </row>
    <row r="248" spans="31:31" x14ac:dyDescent="0.2">
      <c r="AE248" s="29"/>
    </row>
    <row r="249" spans="31:31" x14ac:dyDescent="0.2">
      <c r="AE249" s="29"/>
    </row>
    <row r="250" spans="31:31" x14ac:dyDescent="0.2">
      <c r="AE250" s="29"/>
    </row>
    <row r="251" spans="31:31" x14ac:dyDescent="0.2">
      <c r="AE251" s="29"/>
    </row>
    <row r="252" spans="31:31" x14ac:dyDescent="0.2">
      <c r="AE252" s="29"/>
    </row>
    <row r="253" spans="31:31" x14ac:dyDescent="0.2">
      <c r="AE253" s="29"/>
    </row>
    <row r="254" spans="31:31" x14ac:dyDescent="0.2">
      <c r="AE254" s="29"/>
    </row>
    <row r="255" spans="31:31" x14ac:dyDescent="0.2">
      <c r="AE255" s="29"/>
    </row>
    <row r="256" spans="31:31" x14ac:dyDescent="0.2">
      <c r="AE256" s="29"/>
    </row>
    <row r="257" spans="31:31" x14ac:dyDescent="0.2">
      <c r="AE257" s="29"/>
    </row>
    <row r="258" spans="31:31" x14ac:dyDescent="0.2">
      <c r="AE258" s="29"/>
    </row>
    <row r="259" spans="31:31" x14ac:dyDescent="0.2">
      <c r="AE259" s="29"/>
    </row>
    <row r="260" spans="31:31" x14ac:dyDescent="0.2">
      <c r="AE260" s="29"/>
    </row>
    <row r="261" spans="31:31" x14ac:dyDescent="0.2">
      <c r="AE261" s="29"/>
    </row>
    <row r="262" spans="31:31" x14ac:dyDescent="0.2">
      <c r="AE262" s="29"/>
    </row>
    <row r="263" spans="31:31" x14ac:dyDescent="0.2">
      <c r="AE263" s="29"/>
    </row>
    <row r="264" spans="31:31" x14ac:dyDescent="0.2">
      <c r="AE264" s="29"/>
    </row>
    <row r="265" spans="31:31" x14ac:dyDescent="0.2">
      <c r="AE265" s="29"/>
    </row>
    <row r="266" spans="31:31" x14ac:dyDescent="0.2">
      <c r="AE266" s="29"/>
    </row>
    <row r="267" spans="31:31" x14ac:dyDescent="0.2">
      <c r="AE267" s="29"/>
    </row>
    <row r="268" spans="31:31" x14ac:dyDescent="0.2">
      <c r="AE268" s="29"/>
    </row>
    <row r="269" spans="31:31" x14ac:dyDescent="0.2">
      <c r="AE269" s="29"/>
    </row>
    <row r="270" spans="31:31" x14ac:dyDescent="0.2">
      <c r="AE270" s="29"/>
    </row>
    <row r="271" spans="31:31" x14ac:dyDescent="0.2">
      <c r="AE271" s="29"/>
    </row>
    <row r="272" spans="31:31" x14ac:dyDescent="0.2">
      <c r="AE272" s="29"/>
    </row>
    <row r="273" spans="31:31" x14ac:dyDescent="0.2">
      <c r="AE273" s="29"/>
    </row>
    <row r="274" spans="31:31" x14ac:dyDescent="0.2">
      <c r="AE274" s="29"/>
    </row>
    <row r="275" spans="31:31" x14ac:dyDescent="0.2">
      <c r="AE275" s="29"/>
    </row>
    <row r="276" spans="31:31" x14ac:dyDescent="0.2">
      <c r="AE276" s="29"/>
    </row>
    <row r="277" spans="31:31" x14ac:dyDescent="0.2">
      <c r="AE277" s="29"/>
    </row>
    <row r="278" spans="31:31" x14ac:dyDescent="0.2">
      <c r="AE278" s="29"/>
    </row>
    <row r="279" spans="31:31" x14ac:dyDescent="0.2">
      <c r="AE279" s="29"/>
    </row>
    <row r="280" spans="31:31" x14ac:dyDescent="0.2">
      <c r="AE280" s="29"/>
    </row>
    <row r="281" spans="31:31" x14ac:dyDescent="0.2">
      <c r="AE281" s="29"/>
    </row>
    <row r="282" spans="31:31" x14ac:dyDescent="0.2">
      <c r="AE282" s="29"/>
    </row>
    <row r="283" spans="31:31" x14ac:dyDescent="0.2">
      <c r="AE283" s="29"/>
    </row>
    <row r="284" spans="31:31" x14ac:dyDescent="0.2">
      <c r="AE284" s="29"/>
    </row>
    <row r="285" spans="31:31" x14ac:dyDescent="0.2">
      <c r="AE285" s="29"/>
    </row>
    <row r="286" spans="31:31" x14ac:dyDescent="0.2">
      <c r="AE286" s="29"/>
    </row>
    <row r="287" spans="31:31" x14ac:dyDescent="0.2">
      <c r="AE287" s="29"/>
    </row>
    <row r="288" spans="31:31" x14ac:dyDescent="0.2">
      <c r="AE288" s="29"/>
    </row>
  </sheetData>
  <pageMargins left="0.7" right="0.7" top="0.75" bottom="0.75" header="0.3" footer="0.3"/>
  <pageSetup paperSize="9" orientation="portrait"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909"/>
  <sheetViews>
    <sheetView topLeftCell="A887" zoomScale="85" zoomScaleNormal="85" workbookViewId="0">
      <selection activeCell="J914" sqref="J914"/>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3">
        <f>B849/$E$849</f>
        <v>0.12914691943127962</v>
      </c>
      <c r="C850" s="43">
        <f>C849/$E$849</f>
        <v>0.77883096366508686</v>
      </c>
      <c r="D850" s="43">
        <f>D849/$E$849</f>
        <v>9.2022116903633489E-2</v>
      </c>
      <c r="E850" s="27">
        <f>SUM(Table411[[#This Row],[Creation]:[Background]])</f>
        <v>1</v>
      </c>
      <c r="G850" s="2" t="s">
        <v>9077</v>
      </c>
      <c r="H850" s="43">
        <f>H849/$K$849</f>
        <v>0.24682776065597781</v>
      </c>
      <c r="I850" s="43">
        <f>I849/$K$849</f>
        <v>0.67188165522132437</v>
      </c>
      <c r="J850" s="43">
        <f>J849/$K$849</f>
        <v>8.1290584122697823E-2</v>
      </c>
      <c r="K850" s="27">
        <f>SUM(Table4612[[#This Row],[Creation]:[Background]])</f>
        <v>1</v>
      </c>
    </row>
    <row r="909" spans="9:11" x14ac:dyDescent="0.2">
      <c r="I909" s="43">
        <v>0.22769552358337405</v>
      </c>
      <c r="J909" s="43">
        <v>0.64278606202017474</v>
      </c>
      <c r="K909" s="43">
        <v>0.12951841439645118</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topLeftCell="A2237" workbookViewId="0">
      <selection activeCell="A2237" sqref="A2:A2533"/>
    </sheetView>
  </sheetViews>
  <sheetFormatPr defaultColWidth="9.140625"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229.5" x14ac:dyDescent="0.2">
      <c r="A2" s="25" t="s">
        <v>478</v>
      </c>
      <c r="B2" s="25" t="s">
        <v>6392</v>
      </c>
      <c r="C2" s="25" t="s">
        <v>500</v>
      </c>
      <c r="D2" s="25" t="s">
        <v>6339</v>
      </c>
      <c r="E2" s="24" t="b">
        <v>0</v>
      </c>
      <c r="F2" s="25" t="s">
        <v>9</v>
      </c>
      <c r="G2" s="25" t="s">
        <v>6396</v>
      </c>
      <c r="H2" s="25" t="s">
        <v>10516</v>
      </c>
      <c r="I2" s="25" t="s">
        <v>6398</v>
      </c>
      <c r="J2" s="24">
        <v>0.99784866106714987</v>
      </c>
      <c r="K2" s="24">
        <v>3.6227094088550274E-14</v>
      </c>
      <c r="L2" s="24">
        <v>2.1513389328139125E-3</v>
      </c>
    </row>
    <row r="3" spans="1:12" ht="216.75" x14ac:dyDescent="0.2">
      <c r="A3" s="25" t="s">
        <v>8004</v>
      </c>
      <c r="B3" s="25" t="s">
        <v>6400</v>
      </c>
      <c r="C3" s="25" t="s">
        <v>500</v>
      </c>
      <c r="D3" s="25" t="s">
        <v>6339</v>
      </c>
      <c r="E3" s="24" t="b">
        <v>0</v>
      </c>
      <c r="F3" s="25" t="s">
        <v>9</v>
      </c>
      <c r="G3" s="25" t="s">
        <v>8005</v>
      </c>
      <c r="H3" s="25" t="s">
        <v>10981</v>
      </c>
      <c r="I3" s="25" t="s">
        <v>10982</v>
      </c>
      <c r="J3" s="24">
        <v>0.89020877475097338</v>
      </c>
      <c r="K3" s="24">
        <v>1.4848324882854464E-12</v>
      </c>
      <c r="L3" s="24">
        <v>0.10979122524754176</v>
      </c>
    </row>
    <row r="4" spans="1:12" ht="242.25" x14ac:dyDescent="0.2">
      <c r="A4" s="25" t="s">
        <v>8383</v>
      </c>
      <c r="B4" s="25" t="s">
        <v>8388</v>
      </c>
      <c r="C4" s="25" t="s">
        <v>500</v>
      </c>
      <c r="D4" s="25" t="s">
        <v>6339</v>
      </c>
      <c r="E4" s="24" t="b">
        <v>0</v>
      </c>
      <c r="F4" s="25" t="s">
        <v>9</v>
      </c>
      <c r="G4" s="25" t="s">
        <v>11111</v>
      </c>
      <c r="H4" s="25" t="s">
        <v>8393</v>
      </c>
      <c r="I4" s="25" t="s">
        <v>8394</v>
      </c>
      <c r="J4" s="24">
        <v>0.99976120457229933</v>
      </c>
      <c r="K4" s="24">
        <v>4.843709453295736E-13</v>
      </c>
      <c r="L4" s="24">
        <v>2.3879542721629918E-4</v>
      </c>
    </row>
    <row r="5" spans="1:12" ht="153" x14ac:dyDescent="0.2">
      <c r="A5" s="25" t="s">
        <v>7331</v>
      </c>
      <c r="B5" s="25" t="s">
        <v>7332</v>
      </c>
      <c r="C5" s="25" t="s">
        <v>500</v>
      </c>
      <c r="D5" s="25" t="s">
        <v>6339</v>
      </c>
      <c r="E5" s="24" t="b">
        <v>0</v>
      </c>
      <c r="F5" s="25" t="s">
        <v>9</v>
      </c>
      <c r="G5" s="25" t="s">
        <v>7333</v>
      </c>
      <c r="H5" s="25" t="s">
        <v>10798</v>
      </c>
      <c r="I5" s="25" t="s">
        <v>7335</v>
      </c>
      <c r="J5" s="24">
        <v>0.98281164082696537</v>
      </c>
      <c r="K5" s="24">
        <v>1.4620339313172508E-10</v>
      </c>
      <c r="L5" s="24">
        <v>1.7188359026831294E-2</v>
      </c>
    </row>
    <row r="6" spans="1:12" ht="127.5" x14ac:dyDescent="0.2">
      <c r="A6" s="25" t="s">
        <v>8703</v>
      </c>
      <c r="B6" s="25" t="s">
        <v>8717</v>
      </c>
      <c r="C6" s="25" t="s">
        <v>500</v>
      </c>
      <c r="D6" s="25" t="s">
        <v>6339</v>
      </c>
      <c r="E6" s="24" t="b">
        <v>0</v>
      </c>
      <c r="F6" s="25" t="s">
        <v>9</v>
      </c>
      <c r="G6" s="25" t="s">
        <v>11222</v>
      </c>
      <c r="H6" s="25" t="s">
        <v>11223</v>
      </c>
      <c r="I6" s="25" t="s">
        <v>11224</v>
      </c>
      <c r="J6" s="24">
        <v>0.93988480381984252</v>
      </c>
      <c r="K6" s="24">
        <v>2.9741722885822472E-12</v>
      </c>
      <c r="L6" s="24">
        <v>6.0115196177183264E-2</v>
      </c>
    </row>
    <row r="7" spans="1:12" ht="102" x14ac:dyDescent="0.2">
      <c r="A7" s="25" t="s">
        <v>4012</v>
      </c>
      <c r="B7" s="25" t="s">
        <v>9831</v>
      </c>
      <c r="C7" s="25" t="s">
        <v>500</v>
      </c>
      <c r="D7" s="25" t="s">
        <v>3906</v>
      </c>
      <c r="E7" s="24" t="b">
        <v>0</v>
      </c>
      <c r="F7" s="25" t="s">
        <v>9</v>
      </c>
      <c r="G7" s="25" t="s">
        <v>9085</v>
      </c>
      <c r="H7" s="25" t="s">
        <v>9832</v>
      </c>
      <c r="I7" s="25" t="s">
        <v>4014</v>
      </c>
      <c r="J7" s="24">
        <v>0.99995152475478077</v>
      </c>
      <c r="K7" s="24">
        <v>1.455629593124788E-13</v>
      </c>
      <c r="L7" s="24">
        <v>4.8475245073692215E-5</v>
      </c>
    </row>
    <row r="8" spans="1:12" ht="140.25" x14ac:dyDescent="0.2">
      <c r="A8" s="25" t="s">
        <v>7744</v>
      </c>
      <c r="B8" s="25" t="s">
        <v>7745</v>
      </c>
      <c r="C8" s="25" t="s">
        <v>500</v>
      </c>
      <c r="D8" s="25" t="s">
        <v>6339</v>
      </c>
      <c r="E8" s="24" t="b">
        <v>0</v>
      </c>
      <c r="F8" s="25" t="s">
        <v>9</v>
      </c>
      <c r="G8" s="25" t="s">
        <v>7746</v>
      </c>
      <c r="H8" s="25" t="s">
        <v>7747</v>
      </c>
      <c r="I8" s="25" t="s">
        <v>7748</v>
      </c>
      <c r="J8" s="24">
        <v>0.98941461970563394</v>
      </c>
      <c r="K8" s="24">
        <v>2.2744768070530295E-3</v>
      </c>
      <c r="L8" s="24">
        <v>8.3109034873132138E-3</v>
      </c>
    </row>
    <row r="9" spans="1:12" ht="165.75" x14ac:dyDescent="0.2">
      <c r="A9" s="25" t="s">
        <v>7248</v>
      </c>
      <c r="B9" s="25" t="s">
        <v>7249</v>
      </c>
      <c r="C9" s="25" t="s">
        <v>500</v>
      </c>
      <c r="D9" s="25" t="s">
        <v>6339</v>
      </c>
      <c r="E9" s="24" t="b">
        <v>0</v>
      </c>
      <c r="F9" s="25" t="s">
        <v>9</v>
      </c>
      <c r="G9" s="25" t="s">
        <v>9085</v>
      </c>
      <c r="H9" s="25" t="s">
        <v>10774</v>
      </c>
      <c r="I9" s="25" t="s">
        <v>10775</v>
      </c>
      <c r="J9" s="24">
        <v>0.71009028086581849</v>
      </c>
      <c r="K9" s="24">
        <v>9.4015699226562464E-11</v>
      </c>
      <c r="L9" s="24">
        <v>0.28990971904016577</v>
      </c>
    </row>
    <row r="10" spans="1:12" ht="51" x14ac:dyDescent="0.2">
      <c r="A10" s="25" t="s">
        <v>5880</v>
      </c>
      <c r="B10" s="25" t="s">
        <v>5881</v>
      </c>
      <c r="C10" s="25" t="s">
        <v>500</v>
      </c>
      <c r="D10" s="25" t="s">
        <v>5869</v>
      </c>
      <c r="E10" s="24" t="b">
        <v>0</v>
      </c>
      <c r="F10" s="25" t="s">
        <v>9</v>
      </c>
      <c r="G10" s="25" t="s">
        <v>5882</v>
      </c>
      <c r="H10" s="25" t="s">
        <v>5883</v>
      </c>
      <c r="I10" s="25" t="s">
        <v>9085</v>
      </c>
      <c r="J10" s="24">
        <v>0.91850696213171168</v>
      </c>
      <c r="K10" s="24">
        <v>3.7733573718091488E-6</v>
      </c>
      <c r="L10" s="24">
        <v>8.1489264510916537E-2</v>
      </c>
    </row>
    <row r="11" spans="1:12" ht="63.75" x14ac:dyDescent="0.2">
      <c r="A11" s="25" t="s">
        <v>7066</v>
      </c>
      <c r="B11" s="25" t="s">
        <v>7067</v>
      </c>
      <c r="C11" s="25" t="s">
        <v>500</v>
      </c>
      <c r="D11" s="25" t="s">
        <v>6339</v>
      </c>
      <c r="E11" s="24" t="b">
        <v>0</v>
      </c>
      <c r="F11" s="25" t="s">
        <v>9</v>
      </c>
      <c r="G11" s="25" t="s">
        <v>10716</v>
      </c>
      <c r="H11" s="25" t="s">
        <v>10717</v>
      </c>
      <c r="I11" s="25" t="s">
        <v>9085</v>
      </c>
      <c r="J11" s="24">
        <v>0.95233864352582631</v>
      </c>
      <c r="K11" s="24">
        <v>3.7194902294725611E-11</v>
      </c>
      <c r="L11" s="24">
        <v>4.7661356436978844E-2</v>
      </c>
    </row>
    <row r="12" spans="1:12" ht="140.25" x14ac:dyDescent="0.2">
      <c r="A12" s="25" t="s">
        <v>877</v>
      </c>
      <c r="B12" s="25" t="s">
        <v>6880</v>
      </c>
      <c r="C12" s="25" t="s">
        <v>500</v>
      </c>
      <c r="D12" s="25" t="s">
        <v>6339</v>
      </c>
      <c r="E12" s="24" t="b">
        <v>0</v>
      </c>
      <c r="F12" s="25" t="s">
        <v>9</v>
      </c>
      <c r="G12" s="25" t="s">
        <v>6882</v>
      </c>
      <c r="H12" s="25" t="s">
        <v>6884</v>
      </c>
      <c r="I12" s="25" t="s">
        <v>10638</v>
      </c>
      <c r="J12" s="24">
        <v>0.54769084081430885</v>
      </c>
      <c r="K12" s="24">
        <v>2.9655916629547021E-10</v>
      </c>
      <c r="L12" s="24">
        <v>0.45230915888913198</v>
      </c>
    </row>
    <row r="13" spans="1:12" ht="114.75" x14ac:dyDescent="0.2">
      <c r="A13" s="25" t="s">
        <v>6399</v>
      </c>
      <c r="B13" s="25" t="s">
        <v>6400</v>
      </c>
      <c r="C13" s="25" t="s">
        <v>500</v>
      </c>
      <c r="D13" s="25" t="s">
        <v>6339</v>
      </c>
      <c r="E13" s="24" t="b">
        <v>0</v>
      </c>
      <c r="F13" s="25" t="s">
        <v>9</v>
      </c>
      <c r="G13" s="25" t="s">
        <v>9085</v>
      </c>
      <c r="H13" s="25" t="s">
        <v>6401</v>
      </c>
      <c r="I13" s="25" t="s">
        <v>6402</v>
      </c>
      <c r="J13" s="24">
        <v>0.71470703347021181</v>
      </c>
      <c r="K13" s="24">
        <v>9.062464967926156E-11</v>
      </c>
      <c r="L13" s="24">
        <v>0.28529296643916363</v>
      </c>
    </row>
    <row r="14" spans="1:12" ht="178.5" x14ac:dyDescent="0.2">
      <c r="A14" s="25" t="s">
        <v>6399</v>
      </c>
      <c r="B14" s="25" t="s">
        <v>6400</v>
      </c>
      <c r="C14" s="25" t="s">
        <v>500</v>
      </c>
      <c r="D14" s="25" t="s">
        <v>6339</v>
      </c>
      <c r="E14" s="24" t="b">
        <v>0</v>
      </c>
      <c r="F14" s="25" t="s">
        <v>9</v>
      </c>
      <c r="G14" s="25" t="s">
        <v>6405</v>
      </c>
      <c r="H14" s="25" t="s">
        <v>6406</v>
      </c>
      <c r="I14" s="25" t="s">
        <v>6407</v>
      </c>
      <c r="J14" s="24">
        <v>0.81672020406094092</v>
      </c>
      <c r="K14" s="24">
        <v>1.0145566345609102E-11</v>
      </c>
      <c r="L14" s="24">
        <v>0.18327979592891347</v>
      </c>
    </row>
    <row r="15" spans="1:12" ht="89.25" x14ac:dyDescent="0.2">
      <c r="A15" s="25" t="s">
        <v>4055</v>
      </c>
      <c r="B15" s="25" t="s">
        <v>9853</v>
      </c>
      <c r="C15" s="25" t="s">
        <v>500</v>
      </c>
      <c r="D15" s="25" t="s">
        <v>3906</v>
      </c>
      <c r="E15" s="24" t="b">
        <v>0</v>
      </c>
      <c r="F15" s="25" t="s">
        <v>9</v>
      </c>
      <c r="G15" s="25" t="s">
        <v>9085</v>
      </c>
      <c r="H15" s="25" t="s">
        <v>9854</v>
      </c>
      <c r="I15" s="25" t="s">
        <v>4057</v>
      </c>
      <c r="J15" s="24">
        <v>0.99715073068947346</v>
      </c>
      <c r="K15" s="24">
        <v>3.0163482725157884E-11</v>
      </c>
      <c r="L15" s="24">
        <v>2.849269280363052E-3</v>
      </c>
    </row>
    <row r="16" spans="1:12" ht="165.75" x14ac:dyDescent="0.2">
      <c r="A16" s="25" t="s">
        <v>4055</v>
      </c>
      <c r="B16" s="25" t="s">
        <v>9853</v>
      </c>
      <c r="C16" s="25" t="s">
        <v>500</v>
      </c>
      <c r="D16" s="25" t="s">
        <v>3906</v>
      </c>
      <c r="E16" s="24" t="b">
        <v>0</v>
      </c>
      <c r="F16" s="25" t="s">
        <v>9</v>
      </c>
      <c r="G16" s="25" t="s">
        <v>9085</v>
      </c>
      <c r="H16" s="25" t="s">
        <v>9855</v>
      </c>
      <c r="I16" s="25" t="s">
        <v>4059</v>
      </c>
      <c r="J16" s="24">
        <v>0.9928958975992378</v>
      </c>
      <c r="K16" s="24">
        <v>8.6103600232087948E-11</v>
      </c>
      <c r="L16" s="24">
        <v>7.1041023146585806E-3</v>
      </c>
    </row>
    <row r="17" spans="1:12" ht="102" x14ac:dyDescent="0.2">
      <c r="A17" s="25" t="s">
        <v>7772</v>
      </c>
      <c r="B17" s="25" t="s">
        <v>6667</v>
      </c>
      <c r="C17" s="25" t="s">
        <v>500</v>
      </c>
      <c r="D17" s="25" t="s">
        <v>6339</v>
      </c>
      <c r="E17" s="24" t="b">
        <v>0</v>
      </c>
      <c r="F17" s="25" t="s">
        <v>9</v>
      </c>
      <c r="G17" s="25" t="s">
        <v>7773</v>
      </c>
      <c r="H17" s="25" t="s">
        <v>7774</v>
      </c>
      <c r="I17" s="25" t="s">
        <v>7775</v>
      </c>
      <c r="J17" s="24">
        <v>0.50270141606712726</v>
      </c>
      <c r="K17" s="24">
        <v>7.4569389864124515E-12</v>
      </c>
      <c r="L17" s="24">
        <v>0.49729858392541587</v>
      </c>
    </row>
    <row r="18" spans="1:12" ht="191.25" x14ac:dyDescent="0.2">
      <c r="A18" s="25" t="s">
        <v>8178</v>
      </c>
      <c r="B18" s="25" t="s">
        <v>8200</v>
      </c>
      <c r="C18" s="25" t="s">
        <v>500</v>
      </c>
      <c r="D18" s="25" t="s">
        <v>6339</v>
      </c>
      <c r="E18" s="24" t="b">
        <v>0</v>
      </c>
      <c r="F18" s="25" t="s">
        <v>9</v>
      </c>
      <c r="G18" s="25" t="s">
        <v>8201</v>
      </c>
      <c r="H18" s="25" t="s">
        <v>8202</v>
      </c>
      <c r="I18" s="25" t="s">
        <v>11061</v>
      </c>
      <c r="J18" s="24">
        <v>0.86134248832432281</v>
      </c>
      <c r="K18" s="24">
        <v>9.7299790043067056E-10</v>
      </c>
      <c r="L18" s="24">
        <v>0.13865751070267929</v>
      </c>
    </row>
    <row r="19" spans="1:12" ht="204" x14ac:dyDescent="0.2">
      <c r="A19" s="25" t="s">
        <v>3990</v>
      </c>
      <c r="B19" s="25" t="s">
        <v>9814</v>
      </c>
      <c r="C19" s="25" t="s">
        <v>26</v>
      </c>
      <c r="D19" s="25" t="s">
        <v>3906</v>
      </c>
      <c r="E19" s="24" t="b">
        <v>0</v>
      </c>
      <c r="F19" s="25" t="s">
        <v>9</v>
      </c>
      <c r="G19" s="25" t="s">
        <v>3991</v>
      </c>
      <c r="H19" s="25" t="s">
        <v>3992</v>
      </c>
      <c r="I19" s="25" t="s">
        <v>9815</v>
      </c>
      <c r="J19" s="24">
        <v>0.59393975246551634</v>
      </c>
      <c r="K19" s="24">
        <v>1.8160367286502044E-6</v>
      </c>
      <c r="L19" s="24">
        <v>0.40605843149775506</v>
      </c>
    </row>
    <row r="20" spans="1:12" ht="165.75" x14ac:dyDescent="0.2">
      <c r="A20" s="25" t="s">
        <v>3990</v>
      </c>
      <c r="B20" s="25" t="s">
        <v>9816</v>
      </c>
      <c r="C20" s="25" t="s">
        <v>26</v>
      </c>
      <c r="D20" s="25" t="s">
        <v>3906</v>
      </c>
      <c r="E20" s="24" t="b">
        <v>0</v>
      </c>
      <c r="F20" s="25" t="s">
        <v>9</v>
      </c>
      <c r="G20" s="25" t="s">
        <v>3992</v>
      </c>
      <c r="H20" s="25" t="s">
        <v>3994</v>
      </c>
      <c r="I20" s="25" t="s">
        <v>9817</v>
      </c>
      <c r="J20" s="24">
        <v>0.74946204705125108</v>
      </c>
      <c r="K20" s="24">
        <v>3.4943219007195167E-7</v>
      </c>
      <c r="L20" s="24">
        <v>0.25053760351655896</v>
      </c>
    </row>
    <row r="21" spans="1:12" ht="293.25" x14ac:dyDescent="0.2">
      <c r="A21" s="25" t="s">
        <v>3939</v>
      </c>
      <c r="B21" s="25" t="s">
        <v>9787</v>
      </c>
      <c r="C21" s="25" t="s">
        <v>26</v>
      </c>
      <c r="D21" s="25" t="s">
        <v>3906</v>
      </c>
      <c r="E21" s="24" t="b">
        <v>0</v>
      </c>
      <c r="F21" s="25" t="s">
        <v>9</v>
      </c>
      <c r="G21" s="25" t="s">
        <v>9085</v>
      </c>
      <c r="H21" s="25" t="s">
        <v>9788</v>
      </c>
      <c r="I21" s="25" t="s">
        <v>3941</v>
      </c>
      <c r="J21" s="24">
        <v>0.99999997503821114</v>
      </c>
      <c r="K21" s="24">
        <v>6.0865214179263838E-11</v>
      </c>
      <c r="L21" s="24">
        <v>2.4900923513374402E-8</v>
      </c>
    </row>
    <row r="22" spans="1:12" ht="140.25" x14ac:dyDescent="0.2">
      <c r="A22" s="25" t="s">
        <v>8004</v>
      </c>
      <c r="B22" s="25" t="s">
        <v>6400</v>
      </c>
      <c r="C22" s="25" t="s">
        <v>26</v>
      </c>
      <c r="D22" s="25" t="s">
        <v>6339</v>
      </c>
      <c r="E22" s="24" t="b">
        <v>0</v>
      </c>
      <c r="F22" s="25" t="s">
        <v>9</v>
      </c>
      <c r="G22" s="25" t="s">
        <v>8011</v>
      </c>
      <c r="H22" s="25" t="s">
        <v>8012</v>
      </c>
      <c r="I22" s="25" t="s">
        <v>10984</v>
      </c>
      <c r="J22" s="24">
        <v>0.55945659290575911</v>
      </c>
      <c r="K22" s="24">
        <v>5.8040528806778532E-8</v>
      </c>
      <c r="L22" s="24">
        <v>0.44054334905371217</v>
      </c>
    </row>
    <row r="23" spans="1:12" ht="165.75" x14ac:dyDescent="0.2">
      <c r="A23" s="25" t="s">
        <v>7243</v>
      </c>
      <c r="B23" s="25" t="s">
        <v>7244</v>
      </c>
      <c r="C23" s="25" t="s">
        <v>26</v>
      </c>
      <c r="D23" s="25" t="s">
        <v>6339</v>
      </c>
      <c r="E23" s="24" t="b">
        <v>0</v>
      </c>
      <c r="F23" s="25" t="s">
        <v>9</v>
      </c>
      <c r="G23" s="25" t="s">
        <v>7245</v>
      </c>
      <c r="H23" s="25" t="s">
        <v>7246</v>
      </c>
      <c r="I23" s="25" t="s">
        <v>7247</v>
      </c>
      <c r="J23" s="24">
        <v>0.86365435170947735</v>
      </c>
      <c r="K23" s="24">
        <v>1.1013503381182711E-10</v>
      </c>
      <c r="L23" s="24">
        <v>0.13634564818038747</v>
      </c>
    </row>
    <row r="24" spans="1:12" ht="89.25" x14ac:dyDescent="0.2">
      <c r="A24" s="25" t="s">
        <v>1278</v>
      </c>
      <c r="B24" s="25" t="s">
        <v>1279</v>
      </c>
      <c r="C24" s="25" t="s">
        <v>26</v>
      </c>
      <c r="D24" s="25" t="s">
        <v>407</v>
      </c>
      <c r="E24" s="24" t="b">
        <v>0</v>
      </c>
      <c r="F24" s="25" t="s">
        <v>9</v>
      </c>
      <c r="G24" s="25" t="s">
        <v>9085</v>
      </c>
      <c r="H24" s="25" t="s">
        <v>1280</v>
      </c>
      <c r="I24" s="25" t="s">
        <v>9085</v>
      </c>
      <c r="J24" s="24">
        <v>0.98567905409947398</v>
      </c>
      <c r="K24" s="24">
        <v>3.0333374220118778E-3</v>
      </c>
      <c r="L24" s="24">
        <v>1.1287608478514222E-2</v>
      </c>
    </row>
    <row r="25" spans="1:12" ht="153" x14ac:dyDescent="0.2">
      <c r="A25" s="25" t="s">
        <v>5640</v>
      </c>
      <c r="B25" s="25" t="s">
        <v>5641</v>
      </c>
      <c r="C25" s="25" t="s">
        <v>26</v>
      </c>
      <c r="D25" s="25" t="s">
        <v>4127</v>
      </c>
      <c r="E25" s="24" t="b">
        <v>0</v>
      </c>
      <c r="F25" s="25" t="s">
        <v>9</v>
      </c>
      <c r="G25" s="25" t="s">
        <v>5642</v>
      </c>
      <c r="H25" s="25" t="s">
        <v>5643</v>
      </c>
      <c r="I25" s="25" t="s">
        <v>5644</v>
      </c>
      <c r="J25" s="24">
        <v>0.96658175679935254</v>
      </c>
      <c r="K25" s="24">
        <v>2.2657963672715695E-5</v>
      </c>
      <c r="L25" s="24">
        <v>3.3395585236974924E-2</v>
      </c>
    </row>
    <row r="26" spans="1:12" ht="229.5" x14ac:dyDescent="0.2">
      <c r="A26" s="25" t="s">
        <v>3923</v>
      </c>
      <c r="B26" s="25" t="s">
        <v>9777</v>
      </c>
      <c r="C26" s="25" t="s">
        <v>26</v>
      </c>
      <c r="D26" s="25" t="s">
        <v>3906</v>
      </c>
      <c r="E26" s="24" t="b">
        <v>0</v>
      </c>
      <c r="F26" s="25" t="s">
        <v>9</v>
      </c>
      <c r="G26" s="25" t="s">
        <v>9778</v>
      </c>
      <c r="H26" s="25" t="s">
        <v>3925</v>
      </c>
      <c r="I26" s="25" t="s">
        <v>9779</v>
      </c>
      <c r="J26" s="24">
        <v>0.99773752259676507</v>
      </c>
      <c r="K26" s="24">
        <v>1.0381104046935329E-8</v>
      </c>
      <c r="L26" s="24">
        <v>2.2624670221310407E-3</v>
      </c>
    </row>
    <row r="27" spans="1:12" ht="153" x14ac:dyDescent="0.2">
      <c r="A27" s="25" t="s">
        <v>1701</v>
      </c>
      <c r="B27" s="25" t="s">
        <v>1710</v>
      </c>
      <c r="C27" s="25" t="s">
        <v>26</v>
      </c>
      <c r="D27" s="25" t="s">
        <v>407</v>
      </c>
      <c r="E27" s="24" t="b">
        <v>0</v>
      </c>
      <c r="F27" s="25" t="s">
        <v>9</v>
      </c>
      <c r="G27" s="25" t="s">
        <v>1711</v>
      </c>
      <c r="H27" s="25" t="s">
        <v>1712</v>
      </c>
      <c r="I27" s="25" t="s">
        <v>1713</v>
      </c>
      <c r="J27" s="24">
        <v>0.96465915405193836</v>
      </c>
      <c r="K27" s="24">
        <v>1.8061623753473004E-5</v>
      </c>
      <c r="L27" s="24">
        <v>3.5322784324308146E-2</v>
      </c>
    </row>
    <row r="28" spans="1:12" ht="102" x14ac:dyDescent="0.2">
      <c r="A28" s="25" t="s">
        <v>8544</v>
      </c>
      <c r="B28" s="25" t="s">
        <v>8545</v>
      </c>
      <c r="C28" s="25" t="s">
        <v>26</v>
      </c>
      <c r="D28" s="25" t="s">
        <v>6339</v>
      </c>
      <c r="E28" s="24" t="b">
        <v>0</v>
      </c>
      <c r="F28" s="25" t="s">
        <v>9</v>
      </c>
      <c r="G28" s="25" t="s">
        <v>8546</v>
      </c>
      <c r="H28" s="25" t="s">
        <v>11165</v>
      </c>
      <c r="I28" s="25" t="s">
        <v>8548</v>
      </c>
      <c r="J28" s="24">
        <v>0.9999998591471152</v>
      </c>
      <c r="K28" s="24">
        <v>1.2694706804267614E-9</v>
      </c>
      <c r="L28" s="24">
        <v>1.3958341417072045E-7</v>
      </c>
    </row>
    <row r="29" spans="1:12" ht="127.5" x14ac:dyDescent="0.2">
      <c r="A29" s="25" t="s">
        <v>4019</v>
      </c>
      <c r="B29" s="25" t="s">
        <v>9834</v>
      </c>
      <c r="C29" s="25" t="s">
        <v>26</v>
      </c>
      <c r="D29" s="25" t="s">
        <v>3906</v>
      </c>
      <c r="E29" s="24" t="b">
        <v>0</v>
      </c>
      <c r="F29" s="25" t="s">
        <v>9</v>
      </c>
      <c r="G29" s="25" t="s">
        <v>9085</v>
      </c>
      <c r="H29" s="25" t="s">
        <v>9835</v>
      </c>
      <c r="I29" s="25" t="s">
        <v>4021</v>
      </c>
      <c r="J29" s="24">
        <v>0.99963263538321112</v>
      </c>
      <c r="K29" s="24">
        <v>4.3687276442599426E-8</v>
      </c>
      <c r="L29" s="24">
        <v>3.6732092951249836E-4</v>
      </c>
    </row>
    <row r="30" spans="1:12" ht="165.75" x14ac:dyDescent="0.2">
      <c r="A30" s="25" t="s">
        <v>3933</v>
      </c>
      <c r="B30" s="25" t="s">
        <v>9783</v>
      </c>
      <c r="C30" s="25" t="s">
        <v>26</v>
      </c>
      <c r="D30" s="25" t="s">
        <v>3906</v>
      </c>
      <c r="E30" s="24" t="b">
        <v>0</v>
      </c>
      <c r="F30" s="25" t="s">
        <v>9</v>
      </c>
      <c r="G30" s="25" t="s">
        <v>3934</v>
      </c>
      <c r="H30" s="25" t="s">
        <v>3935</v>
      </c>
      <c r="I30" s="25" t="s">
        <v>3936</v>
      </c>
      <c r="J30" s="24">
        <v>0.92347331852778491</v>
      </c>
      <c r="K30" s="24">
        <v>6.976932945131246E-4</v>
      </c>
      <c r="L30" s="24">
        <v>7.5828988177702117E-2</v>
      </c>
    </row>
    <row r="31" spans="1:12" ht="204" x14ac:dyDescent="0.2">
      <c r="A31" s="25" t="s">
        <v>4069</v>
      </c>
      <c r="B31" s="25" t="s">
        <v>9860</v>
      </c>
      <c r="C31" s="25" t="s">
        <v>26</v>
      </c>
      <c r="D31" s="25" t="s">
        <v>3906</v>
      </c>
      <c r="E31" s="24" t="b">
        <v>0</v>
      </c>
      <c r="F31" s="25" t="s">
        <v>9</v>
      </c>
      <c r="G31" s="25" t="s">
        <v>9861</v>
      </c>
      <c r="H31" s="25" t="s">
        <v>9862</v>
      </c>
      <c r="I31" s="25" t="s">
        <v>9863</v>
      </c>
      <c r="J31" s="24">
        <v>0.99999852851495186</v>
      </c>
      <c r="K31" s="24">
        <v>2.4840867153997553E-10</v>
      </c>
      <c r="L31" s="24">
        <v>1.4712366395102916E-6</v>
      </c>
    </row>
    <row r="32" spans="1:12" ht="191.25" x14ac:dyDescent="0.2">
      <c r="A32" s="25" t="s">
        <v>8566</v>
      </c>
      <c r="B32" s="25" t="s">
        <v>8567</v>
      </c>
      <c r="C32" s="25" t="s">
        <v>26</v>
      </c>
      <c r="D32" s="25" t="s">
        <v>6339</v>
      </c>
      <c r="E32" s="24" t="b">
        <v>0</v>
      </c>
      <c r="F32" s="25" t="s">
        <v>9</v>
      </c>
      <c r="G32" s="25" t="s">
        <v>8571</v>
      </c>
      <c r="H32" s="25" t="s">
        <v>8572</v>
      </c>
      <c r="I32" s="25" t="s">
        <v>8573</v>
      </c>
      <c r="J32" s="24">
        <v>0.97020541914829561</v>
      </c>
      <c r="K32" s="24">
        <v>3.930483803903943E-7</v>
      </c>
      <c r="L32" s="24">
        <v>2.9794187803323852E-2</v>
      </c>
    </row>
    <row r="33" spans="1:12" ht="165.75" x14ac:dyDescent="0.2">
      <c r="A33" s="25" t="s">
        <v>5112</v>
      </c>
      <c r="B33" s="25" t="s">
        <v>5113</v>
      </c>
      <c r="C33" s="25" t="s">
        <v>26</v>
      </c>
      <c r="D33" s="25" t="s">
        <v>4127</v>
      </c>
      <c r="E33" s="24" t="b">
        <v>0</v>
      </c>
      <c r="F33" s="25" t="s">
        <v>9</v>
      </c>
      <c r="G33" s="25" t="s">
        <v>5114</v>
      </c>
      <c r="H33" s="25" t="s">
        <v>10204</v>
      </c>
      <c r="I33" s="25" t="s">
        <v>5116</v>
      </c>
      <c r="J33" s="24">
        <v>0.63391299871572238</v>
      </c>
      <c r="K33" s="24">
        <v>2.0802137449744526E-7</v>
      </c>
      <c r="L33" s="24">
        <v>0.36608679326290317</v>
      </c>
    </row>
    <row r="34" spans="1:12" ht="216.75" x14ac:dyDescent="0.2">
      <c r="A34" s="25" t="s">
        <v>8457</v>
      </c>
      <c r="B34" s="25" t="s">
        <v>8470</v>
      </c>
      <c r="C34" s="25" t="s">
        <v>26</v>
      </c>
      <c r="D34" s="25" t="s">
        <v>6339</v>
      </c>
      <c r="E34" s="24" t="b">
        <v>0</v>
      </c>
      <c r="F34" s="25" t="s">
        <v>9</v>
      </c>
      <c r="G34" s="25" t="s">
        <v>11137</v>
      </c>
      <c r="H34" s="25" t="s">
        <v>11138</v>
      </c>
      <c r="I34" s="25" t="s">
        <v>11139</v>
      </c>
      <c r="J34" s="24">
        <v>0.98598854980581485</v>
      </c>
      <c r="K34" s="24">
        <v>2.6540874198518019E-9</v>
      </c>
      <c r="L34" s="24">
        <v>1.4011447540097807E-2</v>
      </c>
    </row>
    <row r="35" spans="1:12" ht="204" x14ac:dyDescent="0.2">
      <c r="A35" s="25" t="s">
        <v>8457</v>
      </c>
      <c r="B35" s="25" t="s">
        <v>6664</v>
      </c>
      <c r="C35" s="25" t="s">
        <v>26</v>
      </c>
      <c r="D35" s="25" t="s">
        <v>6339</v>
      </c>
      <c r="E35" s="24" t="b">
        <v>0</v>
      </c>
      <c r="F35" s="25" t="s">
        <v>9</v>
      </c>
      <c r="G35" s="25" t="s">
        <v>8477</v>
      </c>
      <c r="H35" s="25" t="s">
        <v>8478</v>
      </c>
      <c r="I35" s="25" t="s">
        <v>11142</v>
      </c>
      <c r="J35" s="24">
        <v>0.99976174881782098</v>
      </c>
      <c r="K35" s="24">
        <v>9.8489630596649744E-13</v>
      </c>
      <c r="L35" s="24">
        <v>2.3825118119402266E-4</v>
      </c>
    </row>
    <row r="36" spans="1:12" ht="114.75" x14ac:dyDescent="0.2">
      <c r="A36" s="25" t="s">
        <v>8457</v>
      </c>
      <c r="B36" s="25" t="s">
        <v>8480</v>
      </c>
      <c r="C36" s="25" t="s">
        <v>26</v>
      </c>
      <c r="D36" s="25" t="s">
        <v>6339</v>
      </c>
      <c r="E36" s="24" t="b">
        <v>0</v>
      </c>
      <c r="F36" s="25" t="s">
        <v>9</v>
      </c>
      <c r="G36" s="25" t="s">
        <v>8481</v>
      </c>
      <c r="H36" s="25" t="s">
        <v>11143</v>
      </c>
      <c r="I36" s="25" t="s">
        <v>11144</v>
      </c>
      <c r="J36" s="24">
        <v>0.99552484024131149</v>
      </c>
      <c r="K36" s="24">
        <v>4.9332892154694453E-11</v>
      </c>
      <c r="L36" s="24">
        <v>4.4751597093557914E-3</v>
      </c>
    </row>
    <row r="37" spans="1:12" ht="165.75" x14ac:dyDescent="0.2">
      <c r="A37" s="25" t="s">
        <v>8457</v>
      </c>
      <c r="B37" s="25" t="s">
        <v>6664</v>
      </c>
      <c r="C37" s="25" t="s">
        <v>26</v>
      </c>
      <c r="D37" s="25" t="s">
        <v>6339</v>
      </c>
      <c r="E37" s="24" t="b">
        <v>0</v>
      </c>
      <c r="F37" s="25" t="s">
        <v>9</v>
      </c>
      <c r="G37" s="25" t="s">
        <v>11152</v>
      </c>
      <c r="H37" s="25" t="s">
        <v>8494</v>
      </c>
      <c r="I37" s="25" t="s">
        <v>11153</v>
      </c>
      <c r="J37" s="24">
        <v>0.98532583091332226</v>
      </c>
      <c r="K37" s="24">
        <v>3.2335900177493598E-10</v>
      </c>
      <c r="L37" s="24">
        <v>1.4674168763318856E-2</v>
      </c>
    </row>
    <row r="38" spans="1:12" ht="127.5" x14ac:dyDescent="0.2">
      <c r="A38" s="25" t="s">
        <v>8457</v>
      </c>
      <c r="B38" s="25" t="s">
        <v>6664</v>
      </c>
      <c r="C38" s="25" t="s">
        <v>26</v>
      </c>
      <c r="D38" s="25" t="s">
        <v>6339</v>
      </c>
      <c r="E38" s="24" t="b">
        <v>0</v>
      </c>
      <c r="F38" s="25" t="s">
        <v>9</v>
      </c>
      <c r="G38" s="25" t="s">
        <v>11154</v>
      </c>
      <c r="H38" s="25" t="s">
        <v>11155</v>
      </c>
      <c r="I38" s="25" t="s">
        <v>8498</v>
      </c>
      <c r="J38" s="24">
        <v>0.51768064364388566</v>
      </c>
      <c r="K38" s="24">
        <v>5.2928929174370289E-9</v>
      </c>
      <c r="L38" s="24">
        <v>0.48231935106322132</v>
      </c>
    </row>
    <row r="39" spans="1:12" ht="89.25" x14ac:dyDescent="0.2">
      <c r="A39" s="25" t="s">
        <v>8457</v>
      </c>
      <c r="B39" s="25" t="s">
        <v>8510</v>
      </c>
      <c r="C39" s="25" t="s">
        <v>26</v>
      </c>
      <c r="D39" s="25" t="s">
        <v>6339</v>
      </c>
      <c r="E39" s="24" t="b">
        <v>0</v>
      </c>
      <c r="F39" s="25" t="s">
        <v>9</v>
      </c>
      <c r="G39" s="25" t="s">
        <v>8514</v>
      </c>
      <c r="H39" s="25" t="s">
        <v>11160</v>
      </c>
      <c r="I39" s="25" t="s">
        <v>8516</v>
      </c>
      <c r="J39" s="24">
        <v>0.99982635673784814</v>
      </c>
      <c r="K39" s="24">
        <v>2.4111324724775738E-13</v>
      </c>
      <c r="L39" s="24">
        <v>1.7364326191082448E-4</v>
      </c>
    </row>
    <row r="40" spans="1:12" ht="165.75" x14ac:dyDescent="0.2">
      <c r="A40" s="25" t="s">
        <v>8457</v>
      </c>
      <c r="B40" s="25" t="s">
        <v>8517</v>
      </c>
      <c r="C40" s="25" t="s">
        <v>26</v>
      </c>
      <c r="D40" s="25" t="s">
        <v>6339</v>
      </c>
      <c r="E40" s="24" t="b">
        <v>0</v>
      </c>
      <c r="F40" s="25" t="s">
        <v>9</v>
      </c>
      <c r="G40" s="25" t="s">
        <v>8518</v>
      </c>
      <c r="H40" s="25" t="s">
        <v>8519</v>
      </c>
      <c r="I40" s="25" t="s">
        <v>8520</v>
      </c>
      <c r="J40" s="24">
        <v>0.99995255402661543</v>
      </c>
      <c r="K40" s="24">
        <v>3.4306903745417551E-13</v>
      </c>
      <c r="L40" s="24">
        <v>4.744597304162109E-5</v>
      </c>
    </row>
    <row r="41" spans="1:12" ht="114.75" x14ac:dyDescent="0.2">
      <c r="A41" s="25" t="s">
        <v>7390</v>
      </c>
      <c r="B41" s="25" t="s">
        <v>7391</v>
      </c>
      <c r="C41" s="25" t="s">
        <v>26</v>
      </c>
      <c r="D41" s="25" t="s">
        <v>6339</v>
      </c>
      <c r="E41" s="24" t="b">
        <v>0</v>
      </c>
      <c r="F41" s="25" t="s">
        <v>9</v>
      </c>
      <c r="G41" s="25" t="s">
        <v>7399</v>
      </c>
      <c r="H41" s="25" t="s">
        <v>7400</v>
      </c>
      <c r="I41" s="25" t="s">
        <v>7401</v>
      </c>
      <c r="J41" s="24">
        <v>0.62236723879122591</v>
      </c>
      <c r="K41" s="24">
        <v>4.6281749019104623E-8</v>
      </c>
      <c r="L41" s="24">
        <v>0.37763271492702505</v>
      </c>
    </row>
    <row r="42" spans="1:12" ht="165.75" x14ac:dyDescent="0.2">
      <c r="A42" s="25" t="s">
        <v>7390</v>
      </c>
      <c r="B42" s="25" t="s">
        <v>7402</v>
      </c>
      <c r="C42" s="25" t="s">
        <v>26</v>
      </c>
      <c r="D42" s="25" t="s">
        <v>6339</v>
      </c>
      <c r="E42" s="24" t="b">
        <v>0</v>
      </c>
      <c r="F42" s="25" t="s">
        <v>9</v>
      </c>
      <c r="G42" s="25" t="s">
        <v>7403</v>
      </c>
      <c r="H42" s="25" t="s">
        <v>7404</v>
      </c>
      <c r="I42" s="25" t="s">
        <v>10814</v>
      </c>
      <c r="J42" s="24">
        <v>0.99045115848664866</v>
      </c>
      <c r="K42" s="24">
        <v>6.0155212073050887E-9</v>
      </c>
      <c r="L42" s="24">
        <v>9.548835497829913E-3</v>
      </c>
    </row>
    <row r="43" spans="1:12" ht="153" x14ac:dyDescent="0.2">
      <c r="A43" s="25" t="s">
        <v>8243</v>
      </c>
      <c r="B43" s="25" t="s">
        <v>7120</v>
      </c>
      <c r="C43" s="25" t="s">
        <v>26</v>
      </c>
      <c r="D43" s="25" t="s">
        <v>6339</v>
      </c>
      <c r="E43" s="24" t="b">
        <v>0</v>
      </c>
      <c r="F43" s="25" t="s">
        <v>9</v>
      </c>
      <c r="G43" s="25" t="s">
        <v>8244</v>
      </c>
      <c r="H43" s="25" t="s">
        <v>11069</v>
      </c>
      <c r="I43" s="25" t="s">
        <v>11070</v>
      </c>
      <c r="J43" s="24">
        <v>0.72525791507086412</v>
      </c>
      <c r="K43" s="24">
        <v>1.0775690228982833E-5</v>
      </c>
      <c r="L43" s="24">
        <v>0.27473130923890693</v>
      </c>
    </row>
    <row r="44" spans="1:12" ht="153" x14ac:dyDescent="0.2">
      <c r="A44" s="25" t="s">
        <v>4279</v>
      </c>
      <c r="B44" s="25" t="s">
        <v>4292</v>
      </c>
      <c r="C44" s="25" t="s">
        <v>26</v>
      </c>
      <c r="D44" s="25" t="s">
        <v>4127</v>
      </c>
      <c r="E44" s="24" t="b">
        <v>0</v>
      </c>
      <c r="F44" s="25" t="s">
        <v>9</v>
      </c>
      <c r="G44" s="25" t="s">
        <v>9933</v>
      </c>
      <c r="H44" s="25" t="s">
        <v>9934</v>
      </c>
      <c r="I44" s="25" t="s">
        <v>9935</v>
      </c>
      <c r="J44" s="24">
        <v>0.89402942352889747</v>
      </c>
      <c r="K44" s="24">
        <v>1.3873868729123204E-7</v>
      </c>
      <c r="L44" s="24">
        <v>0.1059704377324151</v>
      </c>
    </row>
    <row r="45" spans="1:12" ht="89.25" x14ac:dyDescent="0.2">
      <c r="A45" s="25" t="s">
        <v>2789</v>
      </c>
      <c r="B45" s="25" t="s">
        <v>9784</v>
      </c>
      <c r="C45" s="25" t="s">
        <v>26</v>
      </c>
      <c r="D45" s="25" t="s">
        <v>3906</v>
      </c>
      <c r="E45" s="24" t="b">
        <v>0</v>
      </c>
      <c r="F45" s="25" t="s">
        <v>9</v>
      </c>
      <c r="G45" s="25" t="s">
        <v>9085</v>
      </c>
      <c r="H45" s="25" t="s">
        <v>3937</v>
      </c>
      <c r="I45" s="25" t="s">
        <v>9785</v>
      </c>
      <c r="J45" s="24">
        <v>0.99855724544066626</v>
      </c>
      <c r="K45" s="24">
        <v>6.7177141228741248E-9</v>
      </c>
      <c r="L45" s="24">
        <v>1.4427478416195697E-3</v>
      </c>
    </row>
    <row r="46" spans="1:12" ht="76.5" x14ac:dyDescent="0.2">
      <c r="A46" s="25" t="s">
        <v>2789</v>
      </c>
      <c r="B46" s="25" t="s">
        <v>9786</v>
      </c>
      <c r="C46" s="25" t="s">
        <v>26</v>
      </c>
      <c r="D46" s="25" t="s">
        <v>3906</v>
      </c>
      <c r="E46" s="24" t="b">
        <v>0</v>
      </c>
      <c r="F46" s="25" t="s">
        <v>9</v>
      </c>
      <c r="G46" s="25" t="s">
        <v>3937</v>
      </c>
      <c r="H46" s="25" t="s">
        <v>9785</v>
      </c>
      <c r="I46" s="25" t="s">
        <v>9085</v>
      </c>
      <c r="J46" s="24">
        <v>0.99880918234968452</v>
      </c>
      <c r="K46" s="24">
        <v>5.1252794097368972E-10</v>
      </c>
      <c r="L46" s="24">
        <v>1.1908171377873918E-3</v>
      </c>
    </row>
    <row r="47" spans="1:12" ht="191.25" x14ac:dyDescent="0.2">
      <c r="A47" s="25" t="s">
        <v>2789</v>
      </c>
      <c r="B47" s="25" t="s">
        <v>5993</v>
      </c>
      <c r="C47" s="25" t="s">
        <v>26</v>
      </c>
      <c r="D47" s="25" t="s">
        <v>5924</v>
      </c>
      <c r="E47" s="24" t="b">
        <v>0</v>
      </c>
      <c r="F47" s="25" t="s">
        <v>9</v>
      </c>
      <c r="G47" s="25" t="s">
        <v>10415</v>
      </c>
      <c r="H47" s="25" t="s">
        <v>10416</v>
      </c>
      <c r="I47" s="25" t="s">
        <v>10417</v>
      </c>
      <c r="J47" s="24">
        <v>0.50147927567294637</v>
      </c>
      <c r="K47" s="24">
        <v>5.9929066425881286E-7</v>
      </c>
      <c r="L47" s="24">
        <v>0.49852012503638932</v>
      </c>
    </row>
    <row r="48" spans="1:12" ht="127.5" x14ac:dyDescent="0.2">
      <c r="A48" s="25" t="s">
        <v>2789</v>
      </c>
      <c r="B48" s="25" t="s">
        <v>6823</v>
      </c>
      <c r="C48" s="25" t="s">
        <v>26</v>
      </c>
      <c r="D48" s="25" t="s">
        <v>6339</v>
      </c>
      <c r="E48" s="24" t="b">
        <v>0</v>
      </c>
      <c r="F48" s="25" t="s">
        <v>9</v>
      </c>
      <c r="G48" s="25" t="s">
        <v>10605</v>
      </c>
      <c r="H48" s="25" t="s">
        <v>10607</v>
      </c>
      <c r="I48" s="25" t="s">
        <v>10608</v>
      </c>
      <c r="J48" s="24">
        <v>0.78615447190436549</v>
      </c>
      <c r="K48" s="24">
        <v>2.5985031218495286E-8</v>
      </c>
      <c r="L48" s="24">
        <v>0.21384550211060327</v>
      </c>
    </row>
    <row r="49" spans="1:12" ht="63.75" x14ac:dyDescent="0.2">
      <c r="A49" s="25" t="s">
        <v>5830</v>
      </c>
      <c r="B49" s="25" t="s">
        <v>5831</v>
      </c>
      <c r="C49" s="25" t="s">
        <v>26</v>
      </c>
      <c r="D49" s="25" t="s">
        <v>5775</v>
      </c>
      <c r="E49" s="24" t="b">
        <v>0</v>
      </c>
      <c r="F49" s="25" t="s">
        <v>9</v>
      </c>
      <c r="G49" s="25" t="s">
        <v>5832</v>
      </c>
      <c r="H49" s="25" t="s">
        <v>5833</v>
      </c>
      <c r="I49" s="25" t="s">
        <v>5834</v>
      </c>
      <c r="J49" s="24">
        <v>0.99909018894088109</v>
      </c>
      <c r="K49" s="24">
        <v>6.1236560913116171E-7</v>
      </c>
      <c r="L49" s="24">
        <v>9.0919869350972562E-4</v>
      </c>
    </row>
    <row r="50" spans="1:12" ht="191.25" x14ac:dyDescent="0.2">
      <c r="A50" s="25" t="s">
        <v>3905</v>
      </c>
      <c r="B50" s="25" t="s">
        <v>9771</v>
      </c>
      <c r="C50" s="25" t="s">
        <v>1293</v>
      </c>
      <c r="D50" s="25" t="s">
        <v>3906</v>
      </c>
      <c r="E50" s="24" t="b">
        <v>0</v>
      </c>
      <c r="F50" s="25" t="s">
        <v>9</v>
      </c>
      <c r="G50" s="25" t="s">
        <v>9085</v>
      </c>
      <c r="H50" s="25" t="s">
        <v>3907</v>
      </c>
      <c r="I50" s="25" t="s">
        <v>3908</v>
      </c>
      <c r="J50" s="24">
        <v>0.99704252237434376</v>
      </c>
      <c r="K50" s="24">
        <v>3.3838308067597354E-10</v>
      </c>
      <c r="L50" s="24">
        <v>2.9574772872731389E-3</v>
      </c>
    </row>
    <row r="51" spans="1:12" ht="127.5" x14ac:dyDescent="0.2">
      <c r="A51" s="25" t="s">
        <v>8736</v>
      </c>
      <c r="B51" s="25" t="s">
        <v>8737</v>
      </c>
      <c r="C51" s="25" t="s">
        <v>1293</v>
      </c>
      <c r="D51" s="25" t="s">
        <v>6339</v>
      </c>
      <c r="E51" s="24" t="b">
        <v>0</v>
      </c>
      <c r="F51" s="25" t="s">
        <v>9</v>
      </c>
      <c r="G51" s="25" t="s">
        <v>8738</v>
      </c>
      <c r="H51" s="25" t="s">
        <v>11228</v>
      </c>
      <c r="I51" s="25" t="s">
        <v>8740</v>
      </c>
      <c r="J51" s="24">
        <v>0.98511202513990959</v>
      </c>
      <c r="K51" s="24">
        <v>1.1821621712128823E-11</v>
      </c>
      <c r="L51" s="24">
        <v>1.4887974848268764E-2</v>
      </c>
    </row>
    <row r="52" spans="1:12" ht="153" x14ac:dyDescent="0.2">
      <c r="A52" s="25" t="s">
        <v>7137</v>
      </c>
      <c r="B52" s="25" t="s">
        <v>7142</v>
      </c>
      <c r="C52" s="25" t="s">
        <v>613</v>
      </c>
      <c r="D52" s="25" t="s">
        <v>6339</v>
      </c>
      <c r="E52" s="24" t="b">
        <v>0</v>
      </c>
      <c r="F52" s="25" t="s">
        <v>9</v>
      </c>
      <c r="G52" s="25" t="s">
        <v>10748</v>
      </c>
      <c r="H52" s="25" t="s">
        <v>10749</v>
      </c>
      <c r="I52" s="25" t="s">
        <v>10750</v>
      </c>
      <c r="J52" s="24">
        <v>0.97101892930782341</v>
      </c>
      <c r="K52" s="24">
        <v>1.275646228834386E-6</v>
      </c>
      <c r="L52" s="24">
        <v>2.8979795045947818E-2</v>
      </c>
    </row>
    <row r="53" spans="1:12" ht="204" x14ac:dyDescent="0.2">
      <c r="A53" s="25" t="s">
        <v>6691</v>
      </c>
      <c r="B53" s="25" t="s">
        <v>6696</v>
      </c>
      <c r="C53" s="25" t="s">
        <v>613</v>
      </c>
      <c r="D53" s="25" t="s">
        <v>6339</v>
      </c>
      <c r="E53" s="24" t="b">
        <v>0</v>
      </c>
      <c r="F53" s="25" t="s">
        <v>9</v>
      </c>
      <c r="G53" s="25" t="s">
        <v>6726</v>
      </c>
      <c r="H53" s="25" t="s">
        <v>6727</v>
      </c>
      <c r="I53" s="25" t="s">
        <v>6728</v>
      </c>
      <c r="J53" s="24">
        <v>0.6602297042188281</v>
      </c>
      <c r="K53" s="24">
        <v>8.369662905522982E-11</v>
      </c>
      <c r="L53" s="24">
        <v>0.3397702956974753</v>
      </c>
    </row>
    <row r="54" spans="1:12" ht="114.75" x14ac:dyDescent="0.2">
      <c r="A54" s="25" t="s">
        <v>7466</v>
      </c>
      <c r="B54" s="25" t="s">
        <v>7471</v>
      </c>
      <c r="C54" s="25" t="s">
        <v>613</v>
      </c>
      <c r="D54" s="25" t="s">
        <v>6339</v>
      </c>
      <c r="E54" s="24" t="b">
        <v>0</v>
      </c>
      <c r="F54" s="25" t="s">
        <v>9</v>
      </c>
      <c r="G54" s="25" t="s">
        <v>7472</v>
      </c>
      <c r="H54" s="25" t="s">
        <v>7473</v>
      </c>
      <c r="I54" s="25" t="s">
        <v>7474</v>
      </c>
      <c r="J54" s="24">
        <v>0.99713985497751978</v>
      </c>
      <c r="K54" s="24">
        <v>2.151456072279411E-10</v>
      </c>
      <c r="L54" s="24">
        <v>2.8601448073347436E-3</v>
      </c>
    </row>
    <row r="55" spans="1:12" ht="153" x14ac:dyDescent="0.2">
      <c r="A55" s="25" t="s">
        <v>7466</v>
      </c>
      <c r="B55" s="25" t="s">
        <v>7467</v>
      </c>
      <c r="C55" s="25" t="s">
        <v>613</v>
      </c>
      <c r="D55" s="25" t="s">
        <v>6339</v>
      </c>
      <c r="E55" s="24" t="b">
        <v>0</v>
      </c>
      <c r="F55" s="25" t="s">
        <v>9</v>
      </c>
      <c r="G55" s="25" t="s">
        <v>7475</v>
      </c>
      <c r="H55" s="25" t="s">
        <v>7476</v>
      </c>
      <c r="I55" s="25" t="s">
        <v>10838</v>
      </c>
      <c r="J55" s="24">
        <v>0.55505409199975952</v>
      </c>
      <c r="K55" s="24">
        <v>2.0356935753655377E-8</v>
      </c>
      <c r="L55" s="24">
        <v>0.44494588764330473</v>
      </c>
    </row>
    <row r="56" spans="1:12" ht="229.5" x14ac:dyDescent="0.2">
      <c r="A56" s="25" t="s">
        <v>8349</v>
      </c>
      <c r="B56" s="25" t="s">
        <v>7395</v>
      </c>
      <c r="C56" s="25" t="s">
        <v>613</v>
      </c>
      <c r="D56" s="25" t="s">
        <v>6339</v>
      </c>
      <c r="E56" s="24" t="b">
        <v>0</v>
      </c>
      <c r="F56" s="25" t="s">
        <v>9</v>
      </c>
      <c r="G56" s="25" t="s">
        <v>8360</v>
      </c>
      <c r="H56" s="25" t="s">
        <v>8361</v>
      </c>
      <c r="I56" s="25" t="s">
        <v>8362</v>
      </c>
      <c r="J56" s="24">
        <v>0.90737346945951769</v>
      </c>
      <c r="K56" s="24">
        <v>3.9129345991178802E-10</v>
      </c>
      <c r="L56" s="24">
        <v>9.2626530149188757E-2</v>
      </c>
    </row>
    <row r="57" spans="1:12" ht="191.25" x14ac:dyDescent="0.2">
      <c r="A57" s="25" t="s">
        <v>6444</v>
      </c>
      <c r="B57" s="25" t="s">
        <v>6445</v>
      </c>
      <c r="C57" s="25" t="s">
        <v>613</v>
      </c>
      <c r="D57" s="25" t="s">
        <v>6339</v>
      </c>
      <c r="E57" s="24" t="b">
        <v>0</v>
      </c>
      <c r="F57" s="25" t="s">
        <v>9</v>
      </c>
      <c r="G57" s="25" t="s">
        <v>6479</v>
      </c>
      <c r="H57" s="25" t="s">
        <v>6480</v>
      </c>
      <c r="I57" s="25" t="s">
        <v>6481</v>
      </c>
      <c r="J57" s="24">
        <v>0.83577644602269896</v>
      </c>
      <c r="K57" s="24">
        <v>1.3308865669553987E-8</v>
      </c>
      <c r="L57" s="24">
        <v>0.16422354066843545</v>
      </c>
    </row>
    <row r="58" spans="1:12" ht="191.25" x14ac:dyDescent="0.2">
      <c r="A58" s="25" t="s">
        <v>6444</v>
      </c>
      <c r="B58" s="25" t="s">
        <v>6449</v>
      </c>
      <c r="C58" s="25" t="s">
        <v>613</v>
      </c>
      <c r="D58" s="25" t="s">
        <v>6339</v>
      </c>
      <c r="E58" s="24" t="b">
        <v>0</v>
      </c>
      <c r="F58" s="25" t="s">
        <v>9</v>
      </c>
      <c r="G58" s="25" t="s">
        <v>6482</v>
      </c>
      <c r="H58" s="25" t="s">
        <v>6483</v>
      </c>
      <c r="I58" s="25" t="s">
        <v>6484</v>
      </c>
      <c r="J58" s="24">
        <v>0.94754017113803202</v>
      </c>
      <c r="K58" s="24">
        <v>3.8304612368901629E-8</v>
      </c>
      <c r="L58" s="24">
        <v>5.2459790557355689E-2</v>
      </c>
    </row>
    <row r="59" spans="1:12" ht="76.5" x14ac:dyDescent="0.2">
      <c r="A59" s="25" t="s">
        <v>8383</v>
      </c>
      <c r="B59" s="25" t="s">
        <v>8384</v>
      </c>
      <c r="C59" s="25" t="s">
        <v>613</v>
      </c>
      <c r="D59" s="25" t="s">
        <v>6339</v>
      </c>
      <c r="E59" s="24" t="b">
        <v>0</v>
      </c>
      <c r="F59" s="25" t="s">
        <v>9</v>
      </c>
      <c r="G59" s="25" t="s">
        <v>8407</v>
      </c>
      <c r="H59" s="25" t="s">
        <v>11116</v>
      </c>
      <c r="I59" s="25" t="s">
        <v>8410</v>
      </c>
      <c r="J59" s="24">
        <v>0.84937453043799349</v>
      </c>
      <c r="K59" s="24">
        <v>1.4400925756675295E-9</v>
      </c>
      <c r="L59" s="24">
        <v>0.15062546812191402</v>
      </c>
    </row>
    <row r="60" spans="1:12" ht="140.25" x14ac:dyDescent="0.2">
      <c r="A60" s="25" t="s">
        <v>4121</v>
      </c>
      <c r="B60" s="25" t="s">
        <v>9889</v>
      </c>
      <c r="C60" s="25" t="s">
        <v>613</v>
      </c>
      <c r="D60" s="25" t="s">
        <v>3906</v>
      </c>
      <c r="E60" s="24" t="b">
        <v>0</v>
      </c>
      <c r="F60" s="25" t="s">
        <v>9</v>
      </c>
      <c r="G60" s="25" t="s">
        <v>4122</v>
      </c>
      <c r="H60" s="25" t="s">
        <v>4123</v>
      </c>
      <c r="I60" s="25" t="s">
        <v>4124</v>
      </c>
      <c r="J60" s="24">
        <v>0.98311865189664882</v>
      </c>
      <c r="K60" s="24">
        <v>5.2230358146639275E-9</v>
      </c>
      <c r="L60" s="24">
        <v>1.6881342880315293E-2</v>
      </c>
    </row>
    <row r="61" spans="1:12" ht="153" x14ac:dyDescent="0.2">
      <c r="A61" s="25" t="s">
        <v>1653</v>
      </c>
      <c r="B61" s="25" t="s">
        <v>1654</v>
      </c>
      <c r="C61" s="25" t="s">
        <v>613</v>
      </c>
      <c r="D61" s="25" t="s">
        <v>407</v>
      </c>
      <c r="E61" s="24" t="b">
        <v>0</v>
      </c>
      <c r="F61" s="25" t="s">
        <v>9</v>
      </c>
      <c r="G61" s="25" t="s">
        <v>9368</v>
      </c>
      <c r="H61" s="25" t="s">
        <v>9369</v>
      </c>
      <c r="I61" s="25" t="s">
        <v>9370</v>
      </c>
      <c r="J61" s="24">
        <v>0.99515290455090866</v>
      </c>
      <c r="K61" s="24">
        <v>1.3793796134986779E-6</v>
      </c>
      <c r="L61" s="24">
        <v>4.8457160694778427E-3</v>
      </c>
    </row>
    <row r="62" spans="1:12" ht="140.25" x14ac:dyDescent="0.2">
      <c r="A62" s="25" t="s">
        <v>731</v>
      </c>
      <c r="B62" s="25" t="s">
        <v>9776</v>
      </c>
      <c r="C62" s="25" t="s">
        <v>613</v>
      </c>
      <c r="D62" s="25" t="s">
        <v>3906</v>
      </c>
      <c r="E62" s="24" t="b">
        <v>0</v>
      </c>
      <c r="F62" s="25" t="s">
        <v>9</v>
      </c>
      <c r="G62" s="25" t="s">
        <v>3920</v>
      </c>
      <c r="H62" s="25" t="s">
        <v>3921</v>
      </c>
      <c r="I62" s="25" t="s">
        <v>3922</v>
      </c>
      <c r="J62" s="24">
        <v>0.9816828131338694</v>
      </c>
      <c r="K62" s="24">
        <v>9.0235903922467167E-8</v>
      </c>
      <c r="L62" s="24">
        <v>1.8317096630226605E-2</v>
      </c>
    </row>
    <row r="63" spans="1:12" ht="89.25" x14ac:dyDescent="0.2">
      <c r="A63" s="25" t="s">
        <v>8342</v>
      </c>
      <c r="B63" s="25" t="s">
        <v>8343</v>
      </c>
      <c r="C63" s="25" t="s">
        <v>613</v>
      </c>
      <c r="D63" s="25" t="s">
        <v>6339</v>
      </c>
      <c r="E63" s="24" t="b">
        <v>0</v>
      </c>
      <c r="F63" s="25" t="s">
        <v>9</v>
      </c>
      <c r="G63" s="25" t="s">
        <v>8344</v>
      </c>
      <c r="H63" s="25" t="s">
        <v>11102</v>
      </c>
      <c r="I63" s="25" t="s">
        <v>8346</v>
      </c>
      <c r="J63" s="24">
        <v>0.69351112009071836</v>
      </c>
      <c r="K63" s="24">
        <v>4.8186124639419068E-11</v>
      </c>
      <c r="L63" s="24">
        <v>0.30648887986109563</v>
      </c>
    </row>
    <row r="64" spans="1:12" ht="102" x14ac:dyDescent="0.2">
      <c r="A64" s="25" t="s">
        <v>8342</v>
      </c>
      <c r="B64" s="25" t="s">
        <v>8343</v>
      </c>
      <c r="C64" s="25" t="s">
        <v>613</v>
      </c>
      <c r="D64" s="25" t="s">
        <v>6339</v>
      </c>
      <c r="E64" s="24" t="b">
        <v>0</v>
      </c>
      <c r="F64" s="25" t="s">
        <v>9</v>
      </c>
      <c r="G64" s="25" t="s">
        <v>11102</v>
      </c>
      <c r="H64" s="25" t="s">
        <v>8347</v>
      </c>
      <c r="I64" s="25" t="s">
        <v>8348</v>
      </c>
      <c r="J64" s="24">
        <v>0.98590571565499185</v>
      </c>
      <c r="K64" s="24">
        <v>1.8865287813333481E-12</v>
      </c>
      <c r="L64" s="24">
        <v>1.4094284343121511E-2</v>
      </c>
    </row>
    <row r="65" spans="1:12" ht="229.5" x14ac:dyDescent="0.2">
      <c r="A65" s="25" t="s">
        <v>7167</v>
      </c>
      <c r="B65" s="25" t="s">
        <v>7207</v>
      </c>
      <c r="C65" s="25" t="s">
        <v>613</v>
      </c>
      <c r="D65" s="25" t="s">
        <v>6339</v>
      </c>
      <c r="E65" s="24" t="b">
        <v>0</v>
      </c>
      <c r="F65" s="25" t="s">
        <v>9</v>
      </c>
      <c r="G65" s="25" t="s">
        <v>10773</v>
      </c>
      <c r="H65" s="25" t="s">
        <v>7237</v>
      </c>
      <c r="I65" s="25" t="s">
        <v>7238</v>
      </c>
      <c r="J65" s="24">
        <v>0.99982142506631388</v>
      </c>
      <c r="K65" s="24">
        <v>1.0380253476538155E-7</v>
      </c>
      <c r="L65" s="24">
        <v>1.7847113115138723E-4</v>
      </c>
    </row>
    <row r="66" spans="1:12" ht="178.5" x14ac:dyDescent="0.2">
      <c r="A66" s="25" t="s">
        <v>7167</v>
      </c>
      <c r="B66" s="25" t="s">
        <v>7207</v>
      </c>
      <c r="C66" s="25" t="s">
        <v>613</v>
      </c>
      <c r="D66" s="25" t="s">
        <v>6339</v>
      </c>
      <c r="E66" s="24" t="b">
        <v>0</v>
      </c>
      <c r="F66" s="25" t="s">
        <v>9</v>
      </c>
      <c r="G66" s="25" t="s">
        <v>7237</v>
      </c>
      <c r="H66" s="25" t="s">
        <v>7239</v>
      </c>
      <c r="I66" s="25" t="s">
        <v>7240</v>
      </c>
      <c r="J66" s="24">
        <v>0.97348380616191021</v>
      </c>
      <c r="K66" s="24">
        <v>9.125204289554472E-10</v>
      </c>
      <c r="L66" s="24">
        <v>2.6516192925569369E-2</v>
      </c>
    </row>
    <row r="67" spans="1:12" ht="127.5" x14ac:dyDescent="0.2">
      <c r="A67" s="25" t="s">
        <v>7167</v>
      </c>
      <c r="B67" s="25" t="s">
        <v>7172</v>
      </c>
      <c r="C67" s="25" t="s">
        <v>613</v>
      </c>
      <c r="D67" s="25" t="s">
        <v>6339</v>
      </c>
      <c r="E67" s="24" t="b">
        <v>0</v>
      </c>
      <c r="F67" s="25" t="s">
        <v>9</v>
      </c>
      <c r="G67" s="25" t="s">
        <v>7239</v>
      </c>
      <c r="H67" s="25" t="s">
        <v>7241</v>
      </c>
      <c r="I67" s="25" t="s">
        <v>7242</v>
      </c>
      <c r="J67" s="24">
        <v>0.91595531893882698</v>
      </c>
      <c r="K67" s="24">
        <v>3.0682159730647725E-6</v>
      </c>
      <c r="L67" s="24">
        <v>8.4041612845199815E-2</v>
      </c>
    </row>
    <row r="68" spans="1:12" ht="102" x14ac:dyDescent="0.2">
      <c r="A68" s="25" t="s">
        <v>3923</v>
      </c>
      <c r="B68" s="25" t="s">
        <v>9780</v>
      </c>
      <c r="C68" s="25" t="s">
        <v>613</v>
      </c>
      <c r="D68" s="25" t="s">
        <v>3906</v>
      </c>
      <c r="E68" s="24" t="b">
        <v>0</v>
      </c>
      <c r="F68" s="25" t="s">
        <v>9</v>
      </c>
      <c r="G68" s="25" t="s">
        <v>9781</v>
      </c>
      <c r="H68" s="25" t="s">
        <v>3928</v>
      </c>
      <c r="I68" s="25" t="s">
        <v>3929</v>
      </c>
      <c r="J68" s="24">
        <v>0.99999975500578853</v>
      </c>
      <c r="K68" s="24">
        <v>1.1540891091910525E-11</v>
      </c>
      <c r="L68" s="24">
        <v>2.4498267063704216E-7</v>
      </c>
    </row>
    <row r="69" spans="1:12" ht="114.75" x14ac:dyDescent="0.2">
      <c r="A69" s="25" t="s">
        <v>7331</v>
      </c>
      <c r="B69" s="25" t="s">
        <v>7332</v>
      </c>
      <c r="C69" s="25" t="s">
        <v>613</v>
      </c>
      <c r="D69" s="25" t="s">
        <v>6339</v>
      </c>
      <c r="E69" s="24" t="b">
        <v>0</v>
      </c>
      <c r="F69" s="25" t="s">
        <v>9</v>
      </c>
      <c r="G69" s="25" t="s">
        <v>7354</v>
      </c>
      <c r="H69" s="25" t="s">
        <v>7355</v>
      </c>
      <c r="I69" s="25" t="s">
        <v>7356</v>
      </c>
      <c r="J69" s="24">
        <v>0.99957500071271344</v>
      </c>
      <c r="K69" s="24">
        <v>1.3272495559230692E-11</v>
      </c>
      <c r="L69" s="24">
        <v>4.2499927401421476E-4</v>
      </c>
    </row>
    <row r="70" spans="1:12" ht="89.25" x14ac:dyDescent="0.2">
      <c r="A70" s="25" t="s">
        <v>6566</v>
      </c>
      <c r="B70" s="25" t="s">
        <v>6573</v>
      </c>
      <c r="C70" s="25" t="s">
        <v>613</v>
      </c>
      <c r="D70" s="25" t="s">
        <v>6339</v>
      </c>
      <c r="E70" s="24" t="b">
        <v>0</v>
      </c>
      <c r="F70" s="25" t="s">
        <v>9</v>
      </c>
      <c r="G70" s="25" t="s">
        <v>10550</v>
      </c>
      <c r="H70" s="25" t="s">
        <v>6588</v>
      </c>
      <c r="I70" s="25" t="s">
        <v>6589</v>
      </c>
      <c r="J70" s="24">
        <v>0.97057812275036226</v>
      </c>
      <c r="K70" s="24">
        <v>6.1665080399404565E-12</v>
      </c>
      <c r="L70" s="24">
        <v>2.9421877243471228E-2</v>
      </c>
    </row>
    <row r="71" spans="1:12" ht="140.25" x14ac:dyDescent="0.2">
      <c r="A71" s="25" t="s">
        <v>6566</v>
      </c>
      <c r="B71" s="25" t="s">
        <v>6573</v>
      </c>
      <c r="C71" s="25" t="s">
        <v>613</v>
      </c>
      <c r="D71" s="25" t="s">
        <v>6339</v>
      </c>
      <c r="E71" s="24" t="b">
        <v>0</v>
      </c>
      <c r="F71" s="25" t="s">
        <v>9</v>
      </c>
      <c r="G71" s="25" t="s">
        <v>6595</v>
      </c>
      <c r="H71" s="25" t="s">
        <v>6596</v>
      </c>
      <c r="I71" s="25" t="s">
        <v>6597</v>
      </c>
      <c r="J71" s="24">
        <v>0.99795167593739664</v>
      </c>
      <c r="K71" s="24">
        <v>3.4462722486246108E-12</v>
      </c>
      <c r="L71" s="24">
        <v>2.0483240591572106E-3</v>
      </c>
    </row>
    <row r="72" spans="1:12" ht="165.75" x14ac:dyDescent="0.2">
      <c r="A72" s="25" t="s">
        <v>6566</v>
      </c>
      <c r="B72" s="25" t="s">
        <v>6573</v>
      </c>
      <c r="C72" s="25" t="s">
        <v>613</v>
      </c>
      <c r="D72" s="25" t="s">
        <v>6339</v>
      </c>
      <c r="E72" s="24" t="b">
        <v>0</v>
      </c>
      <c r="F72" s="25" t="s">
        <v>9</v>
      </c>
      <c r="G72" s="25" t="s">
        <v>6598</v>
      </c>
      <c r="H72" s="25" t="s">
        <v>6599</v>
      </c>
      <c r="I72" s="25" t="s">
        <v>6600</v>
      </c>
      <c r="J72" s="24">
        <v>0.98011403380285844</v>
      </c>
      <c r="K72" s="24">
        <v>1.536050690658512E-8</v>
      </c>
      <c r="L72" s="24">
        <v>1.988595083663483E-2</v>
      </c>
    </row>
    <row r="73" spans="1:12" ht="127.5" x14ac:dyDescent="0.2">
      <c r="A73" s="25" t="s">
        <v>6566</v>
      </c>
      <c r="B73" s="25" t="s">
        <v>6573</v>
      </c>
      <c r="C73" s="25" t="s">
        <v>613</v>
      </c>
      <c r="D73" s="25" t="s">
        <v>6339</v>
      </c>
      <c r="E73" s="24" t="b">
        <v>0</v>
      </c>
      <c r="F73" s="25" t="s">
        <v>9</v>
      </c>
      <c r="G73" s="25" t="s">
        <v>6599</v>
      </c>
      <c r="H73" s="25" t="s">
        <v>6601</v>
      </c>
      <c r="I73" s="25" t="s">
        <v>6602</v>
      </c>
      <c r="J73" s="24">
        <v>0.99959015119707872</v>
      </c>
      <c r="K73" s="24">
        <v>8.5166191617664936E-8</v>
      </c>
      <c r="L73" s="24">
        <v>4.0976363672968878E-4</v>
      </c>
    </row>
    <row r="74" spans="1:12" ht="153" x14ac:dyDescent="0.2">
      <c r="A74" s="25" t="s">
        <v>6566</v>
      </c>
      <c r="B74" s="25" t="s">
        <v>6573</v>
      </c>
      <c r="C74" s="25" t="s">
        <v>613</v>
      </c>
      <c r="D74" s="25" t="s">
        <v>6339</v>
      </c>
      <c r="E74" s="24" t="b">
        <v>0</v>
      </c>
      <c r="F74" s="25" t="s">
        <v>9</v>
      </c>
      <c r="G74" s="25" t="s">
        <v>6601</v>
      </c>
      <c r="H74" s="25" t="s">
        <v>6603</v>
      </c>
      <c r="I74" s="25" t="s">
        <v>6604</v>
      </c>
      <c r="J74" s="24">
        <v>0.90263448158962711</v>
      </c>
      <c r="K74" s="24">
        <v>1.3951644765228071E-5</v>
      </c>
      <c r="L74" s="24">
        <v>9.7351566765607564E-2</v>
      </c>
    </row>
    <row r="75" spans="1:12" ht="127.5" x14ac:dyDescent="0.2">
      <c r="A75" s="25" t="s">
        <v>6566</v>
      </c>
      <c r="B75" s="25" t="s">
        <v>6573</v>
      </c>
      <c r="C75" s="25" t="s">
        <v>613</v>
      </c>
      <c r="D75" s="25" t="s">
        <v>6339</v>
      </c>
      <c r="E75" s="24" t="b">
        <v>0</v>
      </c>
      <c r="F75" s="25" t="s">
        <v>9</v>
      </c>
      <c r="G75" s="25" t="s">
        <v>6608</v>
      </c>
      <c r="H75" s="25" t="s">
        <v>6609</v>
      </c>
      <c r="I75" s="25" t="s">
        <v>6610</v>
      </c>
      <c r="J75" s="24">
        <v>0.98660876469513403</v>
      </c>
      <c r="K75" s="24">
        <v>6.877254743335593E-9</v>
      </c>
      <c r="L75" s="24">
        <v>1.3391228427611273E-2</v>
      </c>
    </row>
    <row r="76" spans="1:12" ht="76.5" x14ac:dyDescent="0.2">
      <c r="A76" s="25" t="s">
        <v>6566</v>
      </c>
      <c r="B76" s="25" t="s">
        <v>6573</v>
      </c>
      <c r="C76" s="25" t="s">
        <v>613</v>
      </c>
      <c r="D76" s="25" t="s">
        <v>6339</v>
      </c>
      <c r="E76" s="24" t="b">
        <v>0</v>
      </c>
      <c r="F76" s="25" t="s">
        <v>9</v>
      </c>
      <c r="G76" s="25" t="s">
        <v>6609</v>
      </c>
      <c r="H76" s="25" t="s">
        <v>6611</v>
      </c>
      <c r="I76" s="25" t="s">
        <v>6612</v>
      </c>
      <c r="J76" s="24">
        <v>0.88769215131639467</v>
      </c>
      <c r="K76" s="24">
        <v>1.9135856731102371E-8</v>
      </c>
      <c r="L76" s="24">
        <v>0.11230782954774857</v>
      </c>
    </row>
    <row r="77" spans="1:12" ht="153" x14ac:dyDescent="0.2">
      <c r="A77" s="25" t="s">
        <v>257</v>
      </c>
      <c r="B77" s="25" t="s">
        <v>2206</v>
      </c>
      <c r="C77" s="25" t="s">
        <v>613</v>
      </c>
      <c r="D77" s="25" t="s">
        <v>407</v>
      </c>
      <c r="E77" s="24" t="b">
        <v>0</v>
      </c>
      <c r="F77" s="25" t="s">
        <v>9</v>
      </c>
      <c r="G77" s="25" t="s">
        <v>9478</v>
      </c>
      <c r="H77" s="25" t="s">
        <v>2208</v>
      </c>
      <c r="I77" s="25" t="s">
        <v>2209</v>
      </c>
      <c r="J77" s="24">
        <v>0.73519735136030351</v>
      </c>
      <c r="K77" s="24">
        <v>5.2874054086179128E-6</v>
      </c>
      <c r="L77" s="24">
        <v>0.26479736123428788</v>
      </c>
    </row>
    <row r="78" spans="1:12" ht="344.25" x14ac:dyDescent="0.2">
      <c r="A78" s="25" t="s">
        <v>593</v>
      </c>
      <c r="B78" s="25" t="s">
        <v>612</v>
      </c>
      <c r="C78" s="25" t="s">
        <v>613</v>
      </c>
      <c r="D78" s="25" t="s">
        <v>407</v>
      </c>
      <c r="E78" s="24" t="b">
        <v>0</v>
      </c>
      <c r="F78" s="25" t="s">
        <v>9</v>
      </c>
      <c r="G78" s="25" t="s">
        <v>614</v>
      </c>
      <c r="H78" s="25" t="s">
        <v>615</v>
      </c>
      <c r="I78" s="25" t="s">
        <v>9180</v>
      </c>
      <c r="J78" s="24">
        <v>0.99390789858828421</v>
      </c>
      <c r="K78" s="24">
        <v>1.2582583204292766E-7</v>
      </c>
      <c r="L78" s="24">
        <v>6.0919755858837429E-3</v>
      </c>
    </row>
    <row r="79" spans="1:12" ht="114.75" x14ac:dyDescent="0.2">
      <c r="A79" s="25" t="s">
        <v>3372</v>
      </c>
      <c r="B79" s="25" t="s">
        <v>9846</v>
      </c>
      <c r="C79" s="25" t="s">
        <v>613</v>
      </c>
      <c r="D79" s="25" t="s">
        <v>3906</v>
      </c>
      <c r="E79" s="24" t="b">
        <v>0</v>
      </c>
      <c r="F79" s="25" t="s">
        <v>9</v>
      </c>
      <c r="G79" s="25" t="s">
        <v>4037</v>
      </c>
      <c r="H79" s="25" t="s">
        <v>4038</v>
      </c>
      <c r="I79" s="25" t="s">
        <v>4039</v>
      </c>
      <c r="J79" s="24">
        <v>0.6435494694268814</v>
      </c>
      <c r="K79" s="24">
        <v>3.8920828576094523E-7</v>
      </c>
      <c r="L79" s="24">
        <v>0.35645014136483294</v>
      </c>
    </row>
    <row r="80" spans="1:12" ht="127.5" x14ac:dyDescent="0.2">
      <c r="A80" s="25" t="s">
        <v>7806</v>
      </c>
      <c r="B80" s="25" t="s">
        <v>7828</v>
      </c>
      <c r="C80" s="25" t="s">
        <v>613</v>
      </c>
      <c r="D80" s="25" t="s">
        <v>6339</v>
      </c>
      <c r="E80" s="24" t="b">
        <v>0</v>
      </c>
      <c r="F80" s="25" t="s">
        <v>9</v>
      </c>
      <c r="G80" s="25" t="s">
        <v>9085</v>
      </c>
      <c r="H80" s="25" t="s">
        <v>7832</v>
      </c>
      <c r="I80" s="25" t="s">
        <v>7833</v>
      </c>
      <c r="J80" s="24">
        <v>0.98223101105510435</v>
      </c>
      <c r="K80" s="24">
        <v>2.4461918291924906E-10</v>
      </c>
      <c r="L80" s="24">
        <v>1.7768988700276711E-2</v>
      </c>
    </row>
    <row r="81" spans="1:12" ht="102" x14ac:dyDescent="0.2">
      <c r="A81" s="25" t="s">
        <v>7806</v>
      </c>
      <c r="B81" s="25" t="s">
        <v>7837</v>
      </c>
      <c r="C81" s="25" t="s">
        <v>613</v>
      </c>
      <c r="D81" s="25" t="s">
        <v>6339</v>
      </c>
      <c r="E81" s="24" t="b">
        <v>0</v>
      </c>
      <c r="F81" s="25" t="s">
        <v>9</v>
      </c>
      <c r="G81" s="25" t="s">
        <v>10938</v>
      </c>
      <c r="H81" s="25" t="s">
        <v>10939</v>
      </c>
      <c r="I81" s="25" t="s">
        <v>10940</v>
      </c>
      <c r="J81" s="24">
        <v>0.99999241388410487</v>
      </c>
      <c r="K81" s="24">
        <v>3.1599782023809489E-14</v>
      </c>
      <c r="L81" s="24">
        <v>7.5861158636317355E-6</v>
      </c>
    </row>
    <row r="82" spans="1:12" ht="153" x14ac:dyDescent="0.2">
      <c r="A82" s="25" t="s">
        <v>7806</v>
      </c>
      <c r="B82" s="25" t="s">
        <v>7841</v>
      </c>
      <c r="C82" s="25" t="s">
        <v>613</v>
      </c>
      <c r="D82" s="25" t="s">
        <v>6339</v>
      </c>
      <c r="E82" s="24" t="b">
        <v>0</v>
      </c>
      <c r="F82" s="25" t="s">
        <v>9</v>
      </c>
      <c r="G82" s="25" t="s">
        <v>7842</v>
      </c>
      <c r="H82" s="25" t="s">
        <v>7843</v>
      </c>
      <c r="I82" s="25" t="s">
        <v>7844</v>
      </c>
      <c r="J82" s="24">
        <v>0.97150906985118213</v>
      </c>
      <c r="K82" s="24">
        <v>3.4606426298846722E-11</v>
      </c>
      <c r="L82" s="24">
        <v>2.8490930114211464E-2</v>
      </c>
    </row>
    <row r="83" spans="1:12" ht="140.25" x14ac:dyDescent="0.2">
      <c r="A83" s="25" t="s">
        <v>7590</v>
      </c>
      <c r="B83" s="25" t="s">
        <v>7591</v>
      </c>
      <c r="C83" s="25" t="s">
        <v>613</v>
      </c>
      <c r="D83" s="25" t="s">
        <v>6339</v>
      </c>
      <c r="E83" s="24" t="b">
        <v>0</v>
      </c>
      <c r="F83" s="25" t="s">
        <v>9</v>
      </c>
      <c r="G83" s="25" t="s">
        <v>7592</v>
      </c>
      <c r="H83" s="25" t="s">
        <v>7593</v>
      </c>
      <c r="I83" s="25" t="s">
        <v>10873</v>
      </c>
      <c r="J83" s="24">
        <v>0.79000013027337601</v>
      </c>
      <c r="K83" s="24">
        <v>2.7545922000068914E-6</v>
      </c>
      <c r="L83" s="24">
        <v>0.20999711513442396</v>
      </c>
    </row>
    <row r="84" spans="1:12" ht="76.5" x14ac:dyDescent="0.2">
      <c r="A84" s="25" t="s">
        <v>3001</v>
      </c>
      <c r="B84" s="25" t="s">
        <v>5843</v>
      </c>
      <c r="C84" s="25" t="s">
        <v>613</v>
      </c>
      <c r="D84" s="25" t="s">
        <v>5775</v>
      </c>
      <c r="E84" s="24" t="b">
        <v>0</v>
      </c>
      <c r="F84" s="25" t="s">
        <v>9</v>
      </c>
      <c r="G84" s="25" t="s">
        <v>5844</v>
      </c>
      <c r="H84" s="25" t="s">
        <v>5845</v>
      </c>
      <c r="I84" s="25" t="s">
        <v>5846</v>
      </c>
      <c r="J84" s="24">
        <v>0.97564550556758978</v>
      </c>
      <c r="K84" s="24">
        <v>1.020918924277139E-9</v>
      </c>
      <c r="L84" s="24">
        <v>2.4354493411491214E-2</v>
      </c>
    </row>
    <row r="85" spans="1:12" ht="76.5" x14ac:dyDescent="0.2">
      <c r="A85" s="25" t="s">
        <v>3001</v>
      </c>
      <c r="B85" s="25" t="s">
        <v>5843</v>
      </c>
      <c r="C85" s="25" t="s">
        <v>613</v>
      </c>
      <c r="D85" s="25" t="s">
        <v>5775</v>
      </c>
      <c r="E85" s="24" t="b">
        <v>0</v>
      </c>
      <c r="F85" s="25" t="s">
        <v>9</v>
      </c>
      <c r="G85" s="25" t="s">
        <v>5847</v>
      </c>
      <c r="H85" s="25" t="s">
        <v>5848</v>
      </c>
      <c r="I85" s="25" t="s">
        <v>5849</v>
      </c>
      <c r="J85" s="24">
        <v>0.9006643298897391</v>
      </c>
      <c r="K85" s="24">
        <v>5.2183273581659904E-10</v>
      </c>
      <c r="L85" s="24">
        <v>9.9335669588428016E-2</v>
      </c>
    </row>
    <row r="86" spans="1:12" ht="76.5" x14ac:dyDescent="0.2">
      <c r="A86" s="25" t="s">
        <v>7637</v>
      </c>
      <c r="B86" s="25" t="s">
        <v>7642</v>
      </c>
      <c r="C86" s="25" t="s">
        <v>613</v>
      </c>
      <c r="D86" s="25" t="s">
        <v>6339</v>
      </c>
      <c r="E86" s="24" t="b">
        <v>0</v>
      </c>
      <c r="F86" s="25" t="s">
        <v>9</v>
      </c>
      <c r="G86" s="25" t="s">
        <v>7658</v>
      </c>
      <c r="H86" s="25" t="s">
        <v>7659</v>
      </c>
      <c r="I86" s="25" t="s">
        <v>7660</v>
      </c>
      <c r="J86" s="24">
        <v>0.96946786462654044</v>
      </c>
      <c r="K86" s="24">
        <v>8.4879249775654462E-9</v>
      </c>
      <c r="L86" s="24">
        <v>3.053212688553469E-2</v>
      </c>
    </row>
    <row r="87" spans="1:12" ht="127.5" x14ac:dyDescent="0.2">
      <c r="A87" s="25" t="s">
        <v>7637</v>
      </c>
      <c r="B87" s="25" t="s">
        <v>7649</v>
      </c>
      <c r="C87" s="25" t="s">
        <v>613</v>
      </c>
      <c r="D87" s="25" t="s">
        <v>6339</v>
      </c>
      <c r="E87" s="24" t="b">
        <v>0</v>
      </c>
      <c r="F87" s="25" t="s">
        <v>9</v>
      </c>
      <c r="G87" s="25" t="s">
        <v>7659</v>
      </c>
      <c r="H87" s="25" t="s">
        <v>7661</v>
      </c>
      <c r="I87" s="25" t="s">
        <v>7662</v>
      </c>
      <c r="J87" s="24">
        <v>0.52534125821806021</v>
      </c>
      <c r="K87" s="24">
        <v>3.7375965814658898E-9</v>
      </c>
      <c r="L87" s="24">
        <v>0.47465873804434328</v>
      </c>
    </row>
    <row r="88" spans="1:12" ht="127.5" x14ac:dyDescent="0.2">
      <c r="A88" s="25" t="s">
        <v>2813</v>
      </c>
      <c r="B88" s="25" t="s">
        <v>2821</v>
      </c>
      <c r="C88" s="25" t="s">
        <v>613</v>
      </c>
      <c r="D88" s="25" t="s">
        <v>2780</v>
      </c>
      <c r="E88" s="24" t="b">
        <v>0</v>
      </c>
      <c r="F88" s="25" t="s">
        <v>9</v>
      </c>
      <c r="G88" s="25" t="s">
        <v>2822</v>
      </c>
      <c r="H88" s="25" t="s">
        <v>2823</v>
      </c>
      <c r="I88" s="25" t="s">
        <v>2824</v>
      </c>
      <c r="J88" s="24">
        <v>0.99238397016961855</v>
      </c>
      <c r="K88" s="24">
        <v>8.9448787093965116E-6</v>
      </c>
      <c r="L88" s="24">
        <v>7.6070849516720346E-3</v>
      </c>
    </row>
    <row r="89" spans="1:12" ht="204" x14ac:dyDescent="0.2">
      <c r="A89" s="25" t="s">
        <v>2813</v>
      </c>
      <c r="B89" s="25" t="s">
        <v>9803</v>
      </c>
      <c r="C89" s="25" t="s">
        <v>613</v>
      </c>
      <c r="D89" s="25" t="s">
        <v>3906</v>
      </c>
      <c r="E89" s="24" t="b">
        <v>0</v>
      </c>
      <c r="F89" s="25" t="s">
        <v>9</v>
      </c>
      <c r="G89" s="25" t="s">
        <v>3970</v>
      </c>
      <c r="H89" s="25" t="s">
        <v>9804</v>
      </c>
      <c r="I89" s="25" t="s">
        <v>3972</v>
      </c>
      <c r="J89" s="24">
        <v>0.99985489671360539</v>
      </c>
      <c r="K89" s="24">
        <v>3.072715157488755E-11</v>
      </c>
      <c r="L89" s="24">
        <v>1.4510325566750274E-4</v>
      </c>
    </row>
    <row r="90" spans="1:12" ht="178.5" x14ac:dyDescent="0.2">
      <c r="A90" s="25" t="s">
        <v>2813</v>
      </c>
      <c r="B90" s="25" t="s">
        <v>9802</v>
      </c>
      <c r="C90" s="25" t="s">
        <v>613</v>
      </c>
      <c r="D90" s="25" t="s">
        <v>3906</v>
      </c>
      <c r="E90" s="24" t="b">
        <v>0</v>
      </c>
      <c r="F90" s="25" t="s">
        <v>9</v>
      </c>
      <c r="G90" s="25" t="s">
        <v>9804</v>
      </c>
      <c r="H90" s="25" t="s">
        <v>3973</v>
      </c>
      <c r="I90" s="25" t="s">
        <v>3974</v>
      </c>
      <c r="J90" s="24">
        <v>0.99963375114668174</v>
      </c>
      <c r="K90" s="24">
        <v>8.4671016925342054E-12</v>
      </c>
      <c r="L90" s="24">
        <v>3.6624884485134888E-4</v>
      </c>
    </row>
    <row r="91" spans="1:12" ht="216.75" x14ac:dyDescent="0.2">
      <c r="A91" s="25" t="s">
        <v>6498</v>
      </c>
      <c r="B91" s="25" t="s">
        <v>6511</v>
      </c>
      <c r="C91" s="25" t="s">
        <v>613</v>
      </c>
      <c r="D91" s="25" t="s">
        <v>6339</v>
      </c>
      <c r="E91" s="24" t="b">
        <v>0</v>
      </c>
      <c r="F91" s="25" t="s">
        <v>9</v>
      </c>
      <c r="G91" s="25" t="s">
        <v>10537</v>
      </c>
      <c r="H91" s="25" t="s">
        <v>6524</v>
      </c>
      <c r="I91" s="25" t="s">
        <v>6525</v>
      </c>
      <c r="J91" s="24">
        <v>0.94292268783055444</v>
      </c>
      <c r="K91" s="24">
        <v>5.4696767867869042E-7</v>
      </c>
      <c r="L91" s="24">
        <v>5.7076765201766883E-2</v>
      </c>
    </row>
    <row r="92" spans="1:12" ht="140.25" x14ac:dyDescent="0.2">
      <c r="A92" s="25" t="s">
        <v>6498</v>
      </c>
      <c r="B92" s="25" t="s">
        <v>6511</v>
      </c>
      <c r="C92" s="25" t="s">
        <v>613</v>
      </c>
      <c r="D92" s="25" t="s">
        <v>6339</v>
      </c>
      <c r="E92" s="24" t="b">
        <v>0</v>
      </c>
      <c r="F92" s="25" t="s">
        <v>9</v>
      </c>
      <c r="G92" s="25" t="s">
        <v>6524</v>
      </c>
      <c r="H92" s="25" t="s">
        <v>6526</v>
      </c>
      <c r="I92" s="25" t="s">
        <v>6527</v>
      </c>
      <c r="J92" s="24">
        <v>0.71625912480073906</v>
      </c>
      <c r="K92" s="24">
        <v>3.9256070317832874E-8</v>
      </c>
      <c r="L92" s="24">
        <v>0.28374083594319044</v>
      </c>
    </row>
    <row r="93" spans="1:12" ht="191.25" x14ac:dyDescent="0.2">
      <c r="A93" s="25" t="s">
        <v>3635</v>
      </c>
      <c r="B93" s="25" t="s">
        <v>9773</v>
      </c>
      <c r="C93" s="25" t="s">
        <v>613</v>
      </c>
      <c r="D93" s="25" t="s">
        <v>3906</v>
      </c>
      <c r="E93" s="24" t="b">
        <v>0</v>
      </c>
      <c r="F93" s="25" t="s">
        <v>9</v>
      </c>
      <c r="G93" s="25" t="s">
        <v>9085</v>
      </c>
      <c r="H93" s="25" t="s">
        <v>3911</v>
      </c>
      <c r="I93" s="25" t="s">
        <v>3912</v>
      </c>
      <c r="J93" s="24">
        <v>0.99901505709821237</v>
      </c>
      <c r="K93" s="24">
        <v>1.2404083215232764E-8</v>
      </c>
      <c r="L93" s="24">
        <v>9.8493049770441627E-4</v>
      </c>
    </row>
    <row r="94" spans="1:12" ht="178.5" x14ac:dyDescent="0.2">
      <c r="A94" s="25" t="s">
        <v>8647</v>
      </c>
      <c r="B94" s="25" t="s">
        <v>8665</v>
      </c>
      <c r="C94" s="25" t="s">
        <v>613</v>
      </c>
      <c r="D94" s="25" t="s">
        <v>6339</v>
      </c>
      <c r="E94" s="24" t="b">
        <v>0</v>
      </c>
      <c r="F94" s="25" t="s">
        <v>9</v>
      </c>
      <c r="G94" s="25" t="s">
        <v>8666</v>
      </c>
      <c r="H94" s="25" t="s">
        <v>8667</v>
      </c>
      <c r="I94" s="25" t="s">
        <v>8668</v>
      </c>
      <c r="J94" s="24">
        <v>0.72374731297516881</v>
      </c>
      <c r="K94" s="24">
        <v>5.7906289513904199E-8</v>
      </c>
      <c r="L94" s="24">
        <v>0.27625262911854159</v>
      </c>
    </row>
    <row r="95" spans="1:12" ht="178.5" x14ac:dyDescent="0.2">
      <c r="A95" s="25" t="s">
        <v>8647</v>
      </c>
      <c r="B95" s="25" t="s">
        <v>8669</v>
      </c>
      <c r="C95" s="25" t="s">
        <v>613</v>
      </c>
      <c r="D95" s="25" t="s">
        <v>6339</v>
      </c>
      <c r="E95" s="24" t="b">
        <v>0</v>
      </c>
      <c r="F95" s="25" t="s">
        <v>9</v>
      </c>
      <c r="G95" s="25" t="s">
        <v>8670</v>
      </c>
      <c r="H95" s="25" t="s">
        <v>8671</v>
      </c>
      <c r="I95" s="25" t="s">
        <v>8672</v>
      </c>
      <c r="J95" s="24">
        <v>0.90293787979057494</v>
      </c>
      <c r="K95" s="24">
        <v>1.200223915915751E-9</v>
      </c>
      <c r="L95" s="24">
        <v>9.7062119009200934E-2</v>
      </c>
    </row>
    <row r="96" spans="1:12" ht="242.25" x14ac:dyDescent="0.2">
      <c r="A96" s="25" t="s">
        <v>8647</v>
      </c>
      <c r="B96" s="25" t="s">
        <v>8673</v>
      </c>
      <c r="C96" s="25" t="s">
        <v>613</v>
      </c>
      <c r="D96" s="25" t="s">
        <v>6339</v>
      </c>
      <c r="E96" s="24" t="b">
        <v>0</v>
      </c>
      <c r="F96" s="25" t="s">
        <v>9</v>
      </c>
      <c r="G96" s="25" t="s">
        <v>8671</v>
      </c>
      <c r="H96" s="25" t="s">
        <v>8674</v>
      </c>
      <c r="I96" s="25" t="s">
        <v>8675</v>
      </c>
      <c r="J96" s="24">
        <v>0.70024833185666646</v>
      </c>
      <c r="K96" s="24">
        <v>3.6643419529641111E-9</v>
      </c>
      <c r="L96" s="24">
        <v>0.29975166447899143</v>
      </c>
    </row>
    <row r="97" spans="1:12" ht="267.75" x14ac:dyDescent="0.2">
      <c r="A97" s="25" t="s">
        <v>8647</v>
      </c>
      <c r="B97" s="25" t="s">
        <v>8676</v>
      </c>
      <c r="C97" s="25" t="s">
        <v>613</v>
      </c>
      <c r="D97" s="25" t="s">
        <v>6339</v>
      </c>
      <c r="E97" s="24" t="b">
        <v>0</v>
      </c>
      <c r="F97" s="25" t="s">
        <v>9</v>
      </c>
      <c r="G97" s="25" t="s">
        <v>8677</v>
      </c>
      <c r="H97" s="25" t="s">
        <v>8678</v>
      </c>
      <c r="I97" s="25" t="s">
        <v>11208</v>
      </c>
      <c r="J97" s="24">
        <v>0.99992644537474618</v>
      </c>
      <c r="K97" s="24">
        <v>4.4415636463123983E-11</v>
      </c>
      <c r="L97" s="24">
        <v>7.3554580838200908E-5</v>
      </c>
    </row>
    <row r="98" spans="1:12" ht="153" x14ac:dyDescent="0.2">
      <c r="A98" s="25" t="s">
        <v>7019</v>
      </c>
      <c r="B98" s="25" t="s">
        <v>7020</v>
      </c>
      <c r="C98" s="25" t="s">
        <v>613</v>
      </c>
      <c r="D98" s="25" t="s">
        <v>6339</v>
      </c>
      <c r="E98" s="24" t="b">
        <v>0</v>
      </c>
      <c r="F98" s="25" t="s">
        <v>9</v>
      </c>
      <c r="G98" s="25" t="s">
        <v>7045</v>
      </c>
      <c r="H98" s="25" t="s">
        <v>7046</v>
      </c>
      <c r="I98" s="25" t="s">
        <v>7047</v>
      </c>
      <c r="J98" s="24">
        <v>0.98353032575758104</v>
      </c>
      <c r="K98" s="24">
        <v>2.7383998941107175E-11</v>
      </c>
      <c r="L98" s="24">
        <v>1.6469674215034827E-2</v>
      </c>
    </row>
    <row r="99" spans="1:12" ht="165.75" x14ac:dyDescent="0.2">
      <c r="A99" s="25" t="s">
        <v>4019</v>
      </c>
      <c r="B99" s="25" t="s">
        <v>9836</v>
      </c>
      <c r="C99" s="25" t="s">
        <v>613</v>
      </c>
      <c r="D99" s="25" t="s">
        <v>3906</v>
      </c>
      <c r="E99" s="24" t="b">
        <v>0</v>
      </c>
      <c r="F99" s="25" t="s">
        <v>9</v>
      </c>
      <c r="G99" s="25" t="s">
        <v>4022</v>
      </c>
      <c r="H99" s="25" t="s">
        <v>9837</v>
      </c>
      <c r="I99" s="25" t="s">
        <v>9838</v>
      </c>
      <c r="J99" s="24">
        <v>0.99978205393272157</v>
      </c>
      <c r="K99" s="24">
        <v>1.1935179852111119E-10</v>
      </c>
      <c r="L99" s="24">
        <v>2.1794594792668502E-4</v>
      </c>
    </row>
    <row r="100" spans="1:12" ht="153" x14ac:dyDescent="0.2">
      <c r="A100" s="25" t="s">
        <v>4019</v>
      </c>
      <c r="B100" s="25" t="s">
        <v>7600</v>
      </c>
      <c r="C100" s="25" t="s">
        <v>613</v>
      </c>
      <c r="D100" s="25" t="s">
        <v>6339</v>
      </c>
      <c r="E100" s="24" t="b">
        <v>0</v>
      </c>
      <c r="F100" s="25" t="s">
        <v>9</v>
      </c>
      <c r="G100" s="25" t="s">
        <v>7613</v>
      </c>
      <c r="H100" s="25" t="s">
        <v>4022</v>
      </c>
      <c r="I100" s="25" t="s">
        <v>10883</v>
      </c>
      <c r="J100" s="24">
        <v>0.99962158028047576</v>
      </c>
      <c r="K100" s="24">
        <v>7.2382156981372979E-7</v>
      </c>
      <c r="L100" s="24">
        <v>3.7769589795420258E-4</v>
      </c>
    </row>
    <row r="101" spans="1:12" ht="255" x14ac:dyDescent="0.2">
      <c r="A101" s="25" t="s">
        <v>4019</v>
      </c>
      <c r="B101" s="25" t="s">
        <v>7600</v>
      </c>
      <c r="C101" s="25" t="s">
        <v>613</v>
      </c>
      <c r="D101" s="25" t="s">
        <v>6339</v>
      </c>
      <c r="E101" s="24" t="b">
        <v>0</v>
      </c>
      <c r="F101" s="25" t="s">
        <v>9</v>
      </c>
      <c r="G101" s="25" t="s">
        <v>7615</v>
      </c>
      <c r="H101" s="25" t="s">
        <v>7616</v>
      </c>
      <c r="I101" s="25" t="s">
        <v>7617</v>
      </c>
      <c r="J101" s="24">
        <v>0.98666677725140028</v>
      </c>
      <c r="K101" s="24">
        <v>7.2443939710862719E-7</v>
      </c>
      <c r="L101" s="24">
        <v>1.3332498309202549E-2</v>
      </c>
    </row>
    <row r="102" spans="1:12" ht="153" x14ac:dyDescent="0.2">
      <c r="A102" s="25" t="s">
        <v>4019</v>
      </c>
      <c r="B102" s="25" t="s">
        <v>7600</v>
      </c>
      <c r="C102" s="25" t="s">
        <v>613</v>
      </c>
      <c r="D102" s="25" t="s">
        <v>6339</v>
      </c>
      <c r="E102" s="24" t="b">
        <v>0</v>
      </c>
      <c r="F102" s="25" t="s">
        <v>9</v>
      </c>
      <c r="G102" s="25" t="s">
        <v>7618</v>
      </c>
      <c r="H102" s="25" t="s">
        <v>7619</v>
      </c>
      <c r="I102" s="25" t="s">
        <v>7620</v>
      </c>
      <c r="J102" s="24">
        <v>0.99432652055546866</v>
      </c>
      <c r="K102" s="24">
        <v>4.7072576616249074E-9</v>
      </c>
      <c r="L102" s="24">
        <v>5.6734747372736531E-3</v>
      </c>
    </row>
    <row r="103" spans="1:12" ht="140.25" x14ac:dyDescent="0.2">
      <c r="A103" s="25" t="s">
        <v>7744</v>
      </c>
      <c r="B103" s="25" t="s">
        <v>7745</v>
      </c>
      <c r="C103" s="25" t="s">
        <v>613</v>
      </c>
      <c r="D103" s="25" t="s">
        <v>6339</v>
      </c>
      <c r="E103" s="24" t="b">
        <v>0</v>
      </c>
      <c r="F103" s="25" t="s">
        <v>9</v>
      </c>
      <c r="G103" s="25" t="s">
        <v>7766</v>
      </c>
      <c r="H103" s="25" t="s">
        <v>7767</v>
      </c>
      <c r="I103" s="25" t="s">
        <v>10917</v>
      </c>
      <c r="J103" s="24">
        <v>0.89255592236586923</v>
      </c>
      <c r="K103" s="24">
        <v>1.2032184246895509E-9</v>
      </c>
      <c r="L103" s="24">
        <v>0.10744407643091233</v>
      </c>
    </row>
    <row r="104" spans="1:12" ht="140.25" x14ac:dyDescent="0.2">
      <c r="A104" s="25" t="s">
        <v>7744</v>
      </c>
      <c r="B104" s="25" t="s">
        <v>7745</v>
      </c>
      <c r="C104" s="25" t="s">
        <v>613</v>
      </c>
      <c r="D104" s="25" t="s">
        <v>6339</v>
      </c>
      <c r="E104" s="24" t="b">
        <v>0</v>
      </c>
      <c r="F104" s="25" t="s">
        <v>9</v>
      </c>
      <c r="G104" s="25" t="s">
        <v>7769</v>
      </c>
      <c r="H104" s="25" t="s">
        <v>7770</v>
      </c>
      <c r="I104" s="25" t="s">
        <v>7771</v>
      </c>
      <c r="J104" s="24">
        <v>0.52037194433515133</v>
      </c>
      <c r="K104" s="24">
        <v>5.034681162171373E-8</v>
      </c>
      <c r="L104" s="24">
        <v>0.47962800531803707</v>
      </c>
    </row>
    <row r="105" spans="1:12" ht="153" x14ac:dyDescent="0.2">
      <c r="A105" s="25" t="s">
        <v>7308</v>
      </c>
      <c r="B105" s="25" t="s">
        <v>7309</v>
      </c>
      <c r="C105" s="25" t="s">
        <v>613</v>
      </c>
      <c r="D105" s="25" t="s">
        <v>6339</v>
      </c>
      <c r="E105" s="24" t="b">
        <v>0</v>
      </c>
      <c r="F105" s="25" t="s">
        <v>9</v>
      </c>
      <c r="G105" s="25" t="s">
        <v>7325</v>
      </c>
      <c r="H105" s="25" t="s">
        <v>7326</v>
      </c>
      <c r="I105" s="25" t="s">
        <v>7327</v>
      </c>
      <c r="J105" s="24">
        <v>0.8780352894294583</v>
      </c>
      <c r="K105" s="24">
        <v>7.804292154685118E-11</v>
      </c>
      <c r="L105" s="24">
        <v>0.12196471049249878</v>
      </c>
    </row>
    <row r="106" spans="1:12" ht="140.25" x14ac:dyDescent="0.2">
      <c r="A106" s="25" t="s">
        <v>7308</v>
      </c>
      <c r="B106" s="25" t="s">
        <v>7309</v>
      </c>
      <c r="C106" s="25" t="s">
        <v>613</v>
      </c>
      <c r="D106" s="25" t="s">
        <v>6339</v>
      </c>
      <c r="E106" s="24" t="b">
        <v>0</v>
      </c>
      <c r="F106" s="25" t="s">
        <v>9</v>
      </c>
      <c r="G106" s="25" t="s">
        <v>7328</v>
      </c>
      <c r="H106" s="25" t="s">
        <v>7329</v>
      </c>
      <c r="I106" s="25" t="s">
        <v>7330</v>
      </c>
      <c r="J106" s="24">
        <v>0.99070137052191365</v>
      </c>
      <c r="K106" s="24">
        <v>1.8225061029491453E-9</v>
      </c>
      <c r="L106" s="24">
        <v>9.2986276555801928E-3</v>
      </c>
    </row>
    <row r="107" spans="1:12" ht="153" x14ac:dyDescent="0.2">
      <c r="A107" s="25" t="s">
        <v>8250</v>
      </c>
      <c r="B107" s="25" t="s">
        <v>8279</v>
      </c>
      <c r="C107" s="25" t="s">
        <v>613</v>
      </c>
      <c r="D107" s="25" t="s">
        <v>6339</v>
      </c>
      <c r="E107" s="24" t="b">
        <v>0</v>
      </c>
      <c r="F107" s="25" t="s">
        <v>9</v>
      </c>
      <c r="G107" s="25" t="s">
        <v>8280</v>
      </c>
      <c r="H107" s="25" t="s">
        <v>8281</v>
      </c>
      <c r="I107" s="25" t="s">
        <v>11080</v>
      </c>
      <c r="J107" s="24">
        <v>0.73414901072307481</v>
      </c>
      <c r="K107" s="24">
        <v>1.3575575113706769E-8</v>
      </c>
      <c r="L107" s="24">
        <v>0.26585097570135025</v>
      </c>
    </row>
    <row r="108" spans="1:12" ht="127.5" x14ac:dyDescent="0.2">
      <c r="A108" s="25" t="s">
        <v>8250</v>
      </c>
      <c r="B108" s="25" t="s">
        <v>8251</v>
      </c>
      <c r="C108" s="25" t="s">
        <v>613</v>
      </c>
      <c r="D108" s="25" t="s">
        <v>6339</v>
      </c>
      <c r="E108" s="24" t="b">
        <v>0</v>
      </c>
      <c r="F108" s="25" t="s">
        <v>9</v>
      </c>
      <c r="G108" s="25" t="s">
        <v>8285</v>
      </c>
      <c r="H108" s="25" t="s">
        <v>8286</v>
      </c>
      <c r="I108" s="25" t="s">
        <v>8287</v>
      </c>
      <c r="J108" s="24">
        <v>0.72537754558862022</v>
      </c>
      <c r="K108" s="24">
        <v>7.2504281229780092E-7</v>
      </c>
      <c r="L108" s="24">
        <v>0.27462172936856755</v>
      </c>
    </row>
    <row r="109" spans="1:12" ht="114.75" x14ac:dyDescent="0.2">
      <c r="A109" s="25" t="s">
        <v>2562</v>
      </c>
      <c r="B109" s="25" t="s">
        <v>2578</v>
      </c>
      <c r="C109" s="25" t="s">
        <v>613</v>
      </c>
      <c r="D109" s="25" t="s">
        <v>407</v>
      </c>
      <c r="E109" s="24" t="b">
        <v>0</v>
      </c>
      <c r="F109" s="25" t="s">
        <v>9</v>
      </c>
      <c r="G109" s="25" t="s">
        <v>2591</v>
      </c>
      <c r="H109" s="25" t="s">
        <v>2592</v>
      </c>
      <c r="I109" s="25" t="s">
        <v>2593</v>
      </c>
      <c r="J109" s="24">
        <v>0.90959503194970304</v>
      </c>
      <c r="K109" s="24">
        <v>1.4336258094814459E-4</v>
      </c>
      <c r="L109" s="24">
        <v>9.0261605469348832E-2</v>
      </c>
    </row>
    <row r="110" spans="1:12" ht="216.75" x14ac:dyDescent="0.2">
      <c r="A110" s="25" t="s">
        <v>8574</v>
      </c>
      <c r="B110" s="25" t="s">
        <v>8575</v>
      </c>
      <c r="C110" s="25" t="s">
        <v>613</v>
      </c>
      <c r="D110" s="25" t="s">
        <v>6339</v>
      </c>
      <c r="E110" s="24" t="b">
        <v>0</v>
      </c>
      <c r="F110" s="25" t="s">
        <v>9</v>
      </c>
      <c r="G110" s="25" t="s">
        <v>8606</v>
      </c>
      <c r="H110" s="25" t="s">
        <v>8607</v>
      </c>
      <c r="I110" s="25" t="s">
        <v>8608</v>
      </c>
      <c r="J110" s="24">
        <v>0.98590013555113876</v>
      </c>
      <c r="K110" s="24">
        <v>5.570593880237399E-9</v>
      </c>
      <c r="L110" s="24">
        <v>1.4099858878267309E-2</v>
      </c>
    </row>
    <row r="111" spans="1:12" ht="76.5" x14ac:dyDescent="0.2">
      <c r="A111" s="25" t="s">
        <v>8294</v>
      </c>
      <c r="B111" s="25" t="s">
        <v>8313</v>
      </c>
      <c r="C111" s="25" t="s">
        <v>613</v>
      </c>
      <c r="D111" s="25" t="s">
        <v>6339</v>
      </c>
      <c r="E111" s="24" t="b">
        <v>0</v>
      </c>
      <c r="F111" s="25" t="s">
        <v>9</v>
      </c>
      <c r="G111" s="25" t="s">
        <v>8314</v>
      </c>
      <c r="H111" s="25" t="s">
        <v>11089</v>
      </c>
      <c r="I111" s="25" t="s">
        <v>11090</v>
      </c>
      <c r="J111" s="24">
        <v>0.99890916347865499</v>
      </c>
      <c r="K111" s="24">
        <v>1.4289103406363726E-12</v>
      </c>
      <c r="L111" s="24">
        <v>1.090836519916199E-3</v>
      </c>
    </row>
    <row r="112" spans="1:12" ht="127.5" x14ac:dyDescent="0.2">
      <c r="A112" s="25" t="s">
        <v>8294</v>
      </c>
      <c r="B112" s="25" t="s">
        <v>8295</v>
      </c>
      <c r="C112" s="25" t="s">
        <v>613</v>
      </c>
      <c r="D112" s="25" t="s">
        <v>6339</v>
      </c>
      <c r="E112" s="24" t="b">
        <v>0</v>
      </c>
      <c r="F112" s="25" t="s">
        <v>9</v>
      </c>
      <c r="G112" s="25" t="s">
        <v>8317</v>
      </c>
      <c r="H112" s="25" t="s">
        <v>11091</v>
      </c>
      <c r="I112" s="25" t="s">
        <v>8319</v>
      </c>
      <c r="J112" s="24">
        <v>0.92932831913594016</v>
      </c>
      <c r="K112" s="24">
        <v>6.0142872086452143E-9</v>
      </c>
      <c r="L112" s="24">
        <v>7.0671674849772589E-2</v>
      </c>
    </row>
    <row r="113" spans="1:12" ht="165.75" x14ac:dyDescent="0.2">
      <c r="A113" s="25" t="s">
        <v>7673</v>
      </c>
      <c r="B113" s="25" t="s">
        <v>7714</v>
      </c>
      <c r="C113" s="25" t="s">
        <v>613</v>
      </c>
      <c r="D113" s="25" t="s">
        <v>6339</v>
      </c>
      <c r="E113" s="24" t="b">
        <v>0</v>
      </c>
      <c r="F113" s="25" t="s">
        <v>9</v>
      </c>
      <c r="G113" s="25" t="s">
        <v>7712</v>
      </c>
      <c r="H113" s="25" t="s">
        <v>7715</v>
      </c>
      <c r="I113" s="25" t="s">
        <v>7716</v>
      </c>
      <c r="J113" s="24">
        <v>0.95900987335402643</v>
      </c>
      <c r="K113" s="24">
        <v>7.5868890813979198E-10</v>
      </c>
      <c r="L113" s="24">
        <v>4.0990125887284679E-2</v>
      </c>
    </row>
    <row r="114" spans="1:12" ht="127.5" x14ac:dyDescent="0.2">
      <c r="A114" s="25" t="s">
        <v>3913</v>
      </c>
      <c r="B114" s="25" t="s">
        <v>9774</v>
      </c>
      <c r="C114" s="25" t="s">
        <v>613</v>
      </c>
      <c r="D114" s="25" t="s">
        <v>3906</v>
      </c>
      <c r="E114" s="24" t="b">
        <v>0</v>
      </c>
      <c r="F114" s="25" t="s">
        <v>9</v>
      </c>
      <c r="G114" s="25" t="s">
        <v>3914</v>
      </c>
      <c r="H114" s="25" t="s">
        <v>3915</v>
      </c>
      <c r="I114" s="25" t="s">
        <v>3916</v>
      </c>
      <c r="J114" s="24">
        <v>0.99999566960880659</v>
      </c>
      <c r="K114" s="24">
        <v>3.6041181034360309E-9</v>
      </c>
      <c r="L114" s="24">
        <v>4.3267870752790216E-6</v>
      </c>
    </row>
    <row r="115" spans="1:12" ht="165.75" x14ac:dyDescent="0.2">
      <c r="A115" s="25" t="s">
        <v>6366</v>
      </c>
      <c r="B115" s="25" t="s">
        <v>6367</v>
      </c>
      <c r="C115" s="25" t="s">
        <v>613</v>
      </c>
      <c r="D115" s="25" t="s">
        <v>6339</v>
      </c>
      <c r="E115" s="24" t="b">
        <v>0</v>
      </c>
      <c r="F115" s="25" t="s">
        <v>9</v>
      </c>
      <c r="G115" s="25" t="s">
        <v>6375</v>
      </c>
      <c r="H115" s="25" t="s">
        <v>6376</v>
      </c>
      <c r="I115" s="25" t="s">
        <v>6377</v>
      </c>
      <c r="J115" s="24">
        <v>0.73197111612910848</v>
      </c>
      <c r="K115" s="24">
        <v>4.904048774012772E-12</v>
      </c>
      <c r="L115" s="24">
        <v>0.26802888386598744</v>
      </c>
    </row>
    <row r="116" spans="1:12" ht="216.75" x14ac:dyDescent="0.2">
      <c r="A116" s="25" t="s">
        <v>8414</v>
      </c>
      <c r="B116" s="25" t="s">
        <v>8415</v>
      </c>
      <c r="C116" s="25" t="s">
        <v>613</v>
      </c>
      <c r="D116" s="25" t="s">
        <v>6339</v>
      </c>
      <c r="E116" s="24" t="b">
        <v>0</v>
      </c>
      <c r="F116" s="25" t="s">
        <v>9</v>
      </c>
      <c r="G116" s="25" t="s">
        <v>11128</v>
      </c>
      <c r="H116" s="25" t="s">
        <v>8455</v>
      </c>
      <c r="I116" s="25" t="s">
        <v>11129</v>
      </c>
      <c r="J116" s="24">
        <v>0.82290734947567612</v>
      </c>
      <c r="K116" s="24">
        <v>1.6007063318771389E-8</v>
      </c>
      <c r="L116" s="24">
        <v>0.17709263451726054</v>
      </c>
    </row>
    <row r="117" spans="1:12" ht="127.5" x14ac:dyDescent="0.2">
      <c r="A117" s="25" t="s">
        <v>3685</v>
      </c>
      <c r="B117" s="25" t="s">
        <v>7931</v>
      </c>
      <c r="C117" s="25" t="s">
        <v>613</v>
      </c>
      <c r="D117" s="25" t="s">
        <v>6339</v>
      </c>
      <c r="E117" s="24" t="b">
        <v>0</v>
      </c>
      <c r="F117" s="25" t="s">
        <v>9</v>
      </c>
      <c r="G117" s="25" t="s">
        <v>7962</v>
      </c>
      <c r="H117" s="25" t="s">
        <v>7963</v>
      </c>
      <c r="I117" s="25" t="s">
        <v>7964</v>
      </c>
      <c r="J117" s="24">
        <v>0.99952340045215016</v>
      </c>
      <c r="K117" s="24">
        <v>6.1240610922271202E-13</v>
      </c>
      <c r="L117" s="24">
        <v>4.7659954723755586E-4</v>
      </c>
    </row>
    <row r="118" spans="1:12" ht="140.25" x14ac:dyDescent="0.2">
      <c r="A118" s="25" t="s">
        <v>6399</v>
      </c>
      <c r="B118" s="25" t="s">
        <v>6438</v>
      </c>
      <c r="C118" s="25" t="s">
        <v>613</v>
      </c>
      <c r="D118" s="25" t="s">
        <v>6339</v>
      </c>
      <c r="E118" s="24" t="b">
        <v>0</v>
      </c>
      <c r="F118" s="25" t="s">
        <v>9</v>
      </c>
      <c r="G118" s="25" t="s">
        <v>6439</v>
      </c>
      <c r="H118" s="25" t="s">
        <v>6440</v>
      </c>
      <c r="I118" s="25" t="s">
        <v>6441</v>
      </c>
      <c r="J118" s="24">
        <v>0.53170046714980002</v>
      </c>
      <c r="K118" s="24">
        <v>3.003270063382695E-11</v>
      </c>
      <c r="L118" s="24">
        <v>0.46829953282016729</v>
      </c>
    </row>
    <row r="119" spans="1:12" ht="114.75" x14ac:dyDescent="0.2">
      <c r="A119" s="25" t="s">
        <v>6399</v>
      </c>
      <c r="B119" s="25" t="s">
        <v>6400</v>
      </c>
      <c r="C119" s="25" t="s">
        <v>613</v>
      </c>
      <c r="D119" s="25" t="s">
        <v>6339</v>
      </c>
      <c r="E119" s="24" t="b">
        <v>0</v>
      </c>
      <c r="F119" s="25" t="s">
        <v>9</v>
      </c>
      <c r="G119" s="25" t="s">
        <v>6440</v>
      </c>
      <c r="H119" s="25" t="s">
        <v>6442</v>
      </c>
      <c r="I119" s="25" t="s">
        <v>6443</v>
      </c>
      <c r="J119" s="24">
        <v>0.99489104907661174</v>
      </c>
      <c r="K119" s="24">
        <v>1.1721109755161886E-13</v>
      </c>
      <c r="L119" s="24">
        <v>5.1089509232709746E-3</v>
      </c>
    </row>
    <row r="120" spans="1:12" ht="153" x14ac:dyDescent="0.2">
      <c r="A120" s="25" t="s">
        <v>5888</v>
      </c>
      <c r="B120" s="25" t="s">
        <v>9007</v>
      </c>
      <c r="C120" s="25" t="s">
        <v>613</v>
      </c>
      <c r="D120" s="25" t="s">
        <v>8821</v>
      </c>
      <c r="E120" s="24" t="b">
        <v>0</v>
      </c>
      <c r="F120" s="25" t="s">
        <v>9</v>
      </c>
      <c r="G120" s="25" t="s">
        <v>11300</v>
      </c>
      <c r="H120" s="25" t="s">
        <v>9009</v>
      </c>
      <c r="I120" s="25" t="s">
        <v>9010</v>
      </c>
      <c r="J120" s="24">
        <v>0.99997800588904273</v>
      </c>
      <c r="K120" s="24">
        <v>5.9203944226454008E-13</v>
      </c>
      <c r="L120" s="24">
        <v>2.1994110365396797E-5</v>
      </c>
    </row>
    <row r="121" spans="1:12" ht="165.75" x14ac:dyDescent="0.2">
      <c r="A121" s="25" t="s">
        <v>5888</v>
      </c>
      <c r="B121" s="25" t="s">
        <v>9011</v>
      </c>
      <c r="C121" s="25" t="s">
        <v>613</v>
      </c>
      <c r="D121" s="25" t="s">
        <v>8821</v>
      </c>
      <c r="E121" s="24" t="b">
        <v>0</v>
      </c>
      <c r="F121" s="25" t="s">
        <v>9</v>
      </c>
      <c r="G121" s="25" t="s">
        <v>9009</v>
      </c>
      <c r="H121" s="25" t="s">
        <v>9012</v>
      </c>
      <c r="I121" s="25" t="s">
        <v>9013</v>
      </c>
      <c r="J121" s="24">
        <v>0.78581050801504682</v>
      </c>
      <c r="K121" s="24">
        <v>3.3489953518429585E-11</v>
      </c>
      <c r="L121" s="24">
        <v>0.21418949195146322</v>
      </c>
    </row>
    <row r="122" spans="1:12" ht="242.25" x14ac:dyDescent="0.2">
      <c r="A122" s="25" t="s">
        <v>334</v>
      </c>
      <c r="B122" s="25" t="s">
        <v>9789</v>
      </c>
      <c r="C122" s="25" t="s">
        <v>613</v>
      </c>
      <c r="D122" s="25" t="s">
        <v>3906</v>
      </c>
      <c r="E122" s="24" t="b">
        <v>0</v>
      </c>
      <c r="F122" s="25" t="s">
        <v>9</v>
      </c>
      <c r="G122" s="25" t="s">
        <v>3942</v>
      </c>
      <c r="H122" s="25" t="s">
        <v>3943</v>
      </c>
      <c r="I122" s="25" t="s">
        <v>9790</v>
      </c>
      <c r="J122" s="24">
        <v>0.99976796415788816</v>
      </c>
      <c r="K122" s="24">
        <v>8.6702700211418169E-8</v>
      </c>
      <c r="L122" s="24">
        <v>2.3194913941171583E-4</v>
      </c>
    </row>
    <row r="123" spans="1:12" ht="89.25" x14ac:dyDescent="0.2">
      <c r="A123" s="25" t="s">
        <v>3439</v>
      </c>
      <c r="B123" s="25" t="s">
        <v>7779</v>
      </c>
      <c r="C123" s="25" t="s">
        <v>613</v>
      </c>
      <c r="D123" s="25" t="s">
        <v>6339</v>
      </c>
      <c r="E123" s="24" t="b">
        <v>0</v>
      </c>
      <c r="F123" s="25" t="s">
        <v>9</v>
      </c>
      <c r="G123" s="25" t="s">
        <v>7786</v>
      </c>
      <c r="H123" s="25" t="s">
        <v>7787</v>
      </c>
      <c r="I123" s="25" t="s">
        <v>9085</v>
      </c>
      <c r="J123" s="24">
        <v>0.99799285512235447</v>
      </c>
      <c r="K123" s="24">
        <v>5.2876053016867601E-10</v>
      </c>
      <c r="L123" s="24">
        <v>2.0071443488850534E-3</v>
      </c>
    </row>
    <row r="124" spans="1:12" ht="153" x14ac:dyDescent="0.2">
      <c r="A124" s="25" t="s">
        <v>3439</v>
      </c>
      <c r="B124" s="25" t="s">
        <v>7788</v>
      </c>
      <c r="C124" s="25" t="s">
        <v>613</v>
      </c>
      <c r="D124" s="25" t="s">
        <v>6339</v>
      </c>
      <c r="E124" s="24" t="b">
        <v>0</v>
      </c>
      <c r="F124" s="25" t="s">
        <v>9</v>
      </c>
      <c r="G124" s="25" t="s">
        <v>7789</v>
      </c>
      <c r="H124" s="25" t="s">
        <v>10923</v>
      </c>
      <c r="I124" s="25" t="s">
        <v>7791</v>
      </c>
      <c r="J124" s="24">
        <v>0.59877813087215981</v>
      </c>
      <c r="K124" s="24">
        <v>6.8556325236618809E-8</v>
      </c>
      <c r="L124" s="24">
        <v>0.40122180057151496</v>
      </c>
    </row>
    <row r="125" spans="1:12" ht="191.25" x14ac:dyDescent="0.2">
      <c r="A125" s="25" t="s">
        <v>3439</v>
      </c>
      <c r="B125" s="25" t="s">
        <v>7792</v>
      </c>
      <c r="C125" s="25" t="s">
        <v>613</v>
      </c>
      <c r="D125" s="25" t="s">
        <v>6339</v>
      </c>
      <c r="E125" s="24" t="b">
        <v>0</v>
      </c>
      <c r="F125" s="25" t="s">
        <v>9</v>
      </c>
      <c r="G125" s="25" t="s">
        <v>7793</v>
      </c>
      <c r="H125" s="25" t="s">
        <v>7794</v>
      </c>
      <c r="I125" s="25" t="s">
        <v>10924</v>
      </c>
      <c r="J125" s="24">
        <v>0.73253073095293464</v>
      </c>
      <c r="K125" s="24">
        <v>7.2876319807346129E-6</v>
      </c>
      <c r="L125" s="24">
        <v>0.26746198141508454</v>
      </c>
    </row>
    <row r="126" spans="1:12" ht="102" x14ac:dyDescent="0.2">
      <c r="A126" s="25" t="s">
        <v>8178</v>
      </c>
      <c r="B126" s="25" t="s">
        <v>8200</v>
      </c>
      <c r="C126" s="25" t="s">
        <v>613</v>
      </c>
      <c r="D126" s="25" t="s">
        <v>6339</v>
      </c>
      <c r="E126" s="24" t="b">
        <v>0</v>
      </c>
      <c r="F126" s="25" t="s">
        <v>9</v>
      </c>
      <c r="G126" s="25" t="s">
        <v>8221</v>
      </c>
      <c r="H126" s="25" t="s">
        <v>8222</v>
      </c>
      <c r="I126" s="25" t="s">
        <v>8223</v>
      </c>
      <c r="J126" s="24">
        <v>0.89145977420606348</v>
      </c>
      <c r="K126" s="24">
        <v>2.3971081126508275E-11</v>
      </c>
      <c r="L126" s="24">
        <v>0.10854022576996557</v>
      </c>
    </row>
    <row r="127" spans="1:12" ht="76.5" x14ac:dyDescent="0.2">
      <c r="A127" s="25" t="s">
        <v>8178</v>
      </c>
      <c r="B127" s="25" t="s">
        <v>8185</v>
      </c>
      <c r="C127" s="25" t="s">
        <v>613</v>
      </c>
      <c r="D127" s="25" t="s">
        <v>6339</v>
      </c>
      <c r="E127" s="24" t="b">
        <v>0</v>
      </c>
      <c r="F127" s="25" t="s">
        <v>9</v>
      </c>
      <c r="G127" s="25" t="s">
        <v>8232</v>
      </c>
      <c r="H127" s="25" t="s">
        <v>8233</v>
      </c>
      <c r="I127" s="25" t="s">
        <v>8234</v>
      </c>
      <c r="J127" s="24">
        <v>0.99858736888511768</v>
      </c>
      <c r="K127" s="24">
        <v>5.6810913456032109E-11</v>
      </c>
      <c r="L127" s="24">
        <v>1.4126310580713575E-3</v>
      </c>
    </row>
    <row r="128" spans="1:12" ht="216.75" x14ac:dyDescent="0.2">
      <c r="A128" s="25" t="s">
        <v>7478</v>
      </c>
      <c r="B128" s="25" t="s">
        <v>7115</v>
      </c>
      <c r="C128" s="25" t="s">
        <v>660</v>
      </c>
      <c r="D128" s="25" t="s">
        <v>6339</v>
      </c>
      <c r="E128" s="24" t="b">
        <v>0</v>
      </c>
      <c r="F128" s="25" t="s">
        <v>9</v>
      </c>
      <c r="G128" s="25" t="s">
        <v>7482</v>
      </c>
      <c r="H128" s="25" t="s">
        <v>10840</v>
      </c>
      <c r="I128" s="25" t="s">
        <v>7484</v>
      </c>
      <c r="J128" s="24">
        <v>0.99897650363661517</v>
      </c>
      <c r="K128" s="24">
        <v>8.014716268638373E-7</v>
      </c>
      <c r="L128" s="24">
        <v>1.0226948917578312E-3</v>
      </c>
    </row>
    <row r="129" spans="1:12" ht="153" x14ac:dyDescent="0.2">
      <c r="A129" s="25" t="s">
        <v>4015</v>
      </c>
      <c r="B129" s="25" t="s">
        <v>9833</v>
      </c>
      <c r="C129" s="25" t="s">
        <v>660</v>
      </c>
      <c r="D129" s="25" t="s">
        <v>3906</v>
      </c>
      <c r="E129" s="24" t="b">
        <v>0</v>
      </c>
      <c r="F129" s="25" t="s">
        <v>9</v>
      </c>
      <c r="G129" s="25" t="s">
        <v>4016</v>
      </c>
      <c r="H129" s="25" t="s">
        <v>4017</v>
      </c>
      <c r="I129" s="25" t="s">
        <v>4018</v>
      </c>
      <c r="J129" s="24">
        <v>0.99999363607849723</v>
      </c>
      <c r="K129" s="24">
        <v>4.0933032667492124E-7</v>
      </c>
      <c r="L129" s="24">
        <v>5.9545911761235108E-6</v>
      </c>
    </row>
    <row r="130" spans="1:12" ht="165.75" x14ac:dyDescent="0.2">
      <c r="A130" s="25" t="s">
        <v>4109</v>
      </c>
      <c r="B130" s="25" t="s">
        <v>9884</v>
      </c>
      <c r="C130" s="25" t="s">
        <v>660</v>
      </c>
      <c r="D130" s="25" t="s">
        <v>3906</v>
      </c>
      <c r="E130" s="24" t="b">
        <v>0</v>
      </c>
      <c r="F130" s="25" t="s">
        <v>9</v>
      </c>
      <c r="G130" s="25" t="s">
        <v>4110</v>
      </c>
      <c r="H130" s="25" t="s">
        <v>9885</v>
      </c>
      <c r="I130" s="25" t="s">
        <v>4112</v>
      </c>
      <c r="J130" s="24">
        <v>0.99997728196395586</v>
      </c>
      <c r="K130" s="24">
        <v>6.8930522659587764E-11</v>
      </c>
      <c r="L130" s="24">
        <v>2.2717967113595417E-5</v>
      </c>
    </row>
    <row r="131" spans="1:12" ht="191.25" x14ac:dyDescent="0.2">
      <c r="A131" s="25" t="s">
        <v>7914</v>
      </c>
      <c r="B131" s="25" t="s">
        <v>7915</v>
      </c>
      <c r="C131" s="25" t="s">
        <v>660</v>
      </c>
      <c r="D131" s="25" t="s">
        <v>6339</v>
      </c>
      <c r="E131" s="24" t="b">
        <v>0</v>
      </c>
      <c r="F131" s="25" t="s">
        <v>9</v>
      </c>
      <c r="G131" s="25" t="s">
        <v>7916</v>
      </c>
      <c r="H131" s="25" t="s">
        <v>7917</v>
      </c>
      <c r="I131" s="25" t="s">
        <v>10973</v>
      </c>
      <c r="J131" s="24">
        <v>0.9947582518563205</v>
      </c>
      <c r="K131" s="24">
        <v>1.1865184612729249E-11</v>
      </c>
      <c r="L131" s="24">
        <v>5.2417481318143286E-3</v>
      </c>
    </row>
    <row r="132" spans="1:12" ht="153" x14ac:dyDescent="0.2">
      <c r="A132" s="25" t="s">
        <v>8349</v>
      </c>
      <c r="B132" s="25" t="s">
        <v>8350</v>
      </c>
      <c r="C132" s="25" t="s">
        <v>660</v>
      </c>
      <c r="D132" s="25" t="s">
        <v>6339</v>
      </c>
      <c r="E132" s="24" t="b">
        <v>0</v>
      </c>
      <c r="F132" s="25" t="s">
        <v>9</v>
      </c>
      <c r="G132" s="25" t="s">
        <v>11103</v>
      </c>
      <c r="H132" s="25" t="s">
        <v>11104</v>
      </c>
      <c r="I132" s="25" t="s">
        <v>8353</v>
      </c>
      <c r="J132" s="24">
        <v>0.95804143537776698</v>
      </c>
      <c r="K132" s="24">
        <v>1.3424779226332146E-10</v>
      </c>
      <c r="L132" s="24">
        <v>4.1958564487985246E-2</v>
      </c>
    </row>
    <row r="133" spans="1:12" ht="153" x14ac:dyDescent="0.2">
      <c r="A133" s="25" t="s">
        <v>3996</v>
      </c>
      <c r="B133" s="25" t="s">
        <v>9818</v>
      </c>
      <c r="C133" s="25" t="s">
        <v>660</v>
      </c>
      <c r="D133" s="25" t="s">
        <v>3906</v>
      </c>
      <c r="E133" s="24" t="b">
        <v>0</v>
      </c>
      <c r="F133" s="25" t="s">
        <v>9</v>
      </c>
      <c r="G133" s="25" t="s">
        <v>9819</v>
      </c>
      <c r="H133" s="25" t="s">
        <v>3998</v>
      </c>
      <c r="I133" s="25" t="s">
        <v>9820</v>
      </c>
      <c r="J133" s="24">
        <v>0.99999530405198722</v>
      </c>
      <c r="K133" s="24">
        <v>3.9333874712132169E-10</v>
      </c>
      <c r="L133" s="24">
        <v>4.6955546740368875E-6</v>
      </c>
    </row>
    <row r="134" spans="1:12" ht="114.75" x14ac:dyDescent="0.2">
      <c r="A134" s="25" t="s">
        <v>3996</v>
      </c>
      <c r="B134" s="25" t="s">
        <v>9821</v>
      </c>
      <c r="C134" s="25" t="s">
        <v>660</v>
      </c>
      <c r="D134" s="25" t="s">
        <v>3906</v>
      </c>
      <c r="E134" s="24" t="b">
        <v>0</v>
      </c>
      <c r="F134" s="25" t="s">
        <v>9</v>
      </c>
      <c r="G134" s="25" t="s">
        <v>4000</v>
      </c>
      <c r="H134" s="25" t="s">
        <v>9822</v>
      </c>
      <c r="I134" s="25" t="s">
        <v>9823</v>
      </c>
      <c r="J134" s="24">
        <v>0.99999977724338496</v>
      </c>
      <c r="K134" s="24">
        <v>6.6033980555598774E-11</v>
      </c>
      <c r="L134" s="24">
        <v>2.2269058107269089E-7</v>
      </c>
    </row>
    <row r="135" spans="1:12" ht="114.75" x14ac:dyDescent="0.2">
      <c r="A135" s="25" t="s">
        <v>3996</v>
      </c>
      <c r="B135" s="25" t="s">
        <v>9824</v>
      </c>
      <c r="C135" s="25" t="s">
        <v>660</v>
      </c>
      <c r="D135" s="25" t="s">
        <v>3906</v>
      </c>
      <c r="E135" s="24" t="b">
        <v>0</v>
      </c>
      <c r="F135" s="25" t="s">
        <v>9</v>
      </c>
      <c r="G135" s="25" t="s">
        <v>9822</v>
      </c>
      <c r="H135" s="25" t="s">
        <v>9825</v>
      </c>
      <c r="I135" s="25" t="s">
        <v>9826</v>
      </c>
      <c r="J135" s="24">
        <v>0.99999958456607752</v>
      </c>
      <c r="K135" s="24">
        <v>3.5614500249642741E-11</v>
      </c>
      <c r="L135" s="24">
        <v>4.1539830792613675E-7</v>
      </c>
    </row>
    <row r="136" spans="1:12" ht="127.5" x14ac:dyDescent="0.2">
      <c r="A136" s="25" t="s">
        <v>3996</v>
      </c>
      <c r="B136" s="25" t="s">
        <v>9827</v>
      </c>
      <c r="C136" s="25" t="s">
        <v>660</v>
      </c>
      <c r="D136" s="25" t="s">
        <v>3906</v>
      </c>
      <c r="E136" s="24" t="b">
        <v>0</v>
      </c>
      <c r="F136" s="25" t="s">
        <v>9</v>
      </c>
      <c r="G136" s="25" t="s">
        <v>9825</v>
      </c>
      <c r="H136" s="25" t="s">
        <v>9828</v>
      </c>
      <c r="I136" s="25" t="s">
        <v>4006</v>
      </c>
      <c r="J136" s="24">
        <v>0.99998680532025896</v>
      </c>
      <c r="K136" s="24">
        <v>5.3093573061220583E-11</v>
      </c>
      <c r="L136" s="24">
        <v>1.3194626647610887E-5</v>
      </c>
    </row>
    <row r="137" spans="1:12" ht="191.25" x14ac:dyDescent="0.2">
      <c r="A137" s="25" t="s">
        <v>4040</v>
      </c>
      <c r="B137" s="25" t="s">
        <v>9847</v>
      </c>
      <c r="C137" s="25" t="s">
        <v>660</v>
      </c>
      <c r="D137" s="25" t="s">
        <v>3906</v>
      </c>
      <c r="E137" s="24" t="b">
        <v>0</v>
      </c>
      <c r="F137" s="25" t="s">
        <v>9</v>
      </c>
      <c r="G137" s="25" t="s">
        <v>4041</v>
      </c>
      <c r="H137" s="25" t="s">
        <v>4042</v>
      </c>
      <c r="I137" s="25" t="s">
        <v>4043</v>
      </c>
      <c r="J137" s="24">
        <v>0.99999941485958099</v>
      </c>
      <c r="K137" s="24">
        <v>4.1275839488063736E-14</v>
      </c>
      <c r="L137" s="24">
        <v>5.8514037774216937E-7</v>
      </c>
    </row>
    <row r="138" spans="1:12" ht="204" x14ac:dyDescent="0.2">
      <c r="A138" s="25" t="s">
        <v>4040</v>
      </c>
      <c r="B138" s="25" t="s">
        <v>9848</v>
      </c>
      <c r="C138" s="25" t="s">
        <v>660</v>
      </c>
      <c r="D138" s="25" t="s">
        <v>3906</v>
      </c>
      <c r="E138" s="24" t="b">
        <v>0</v>
      </c>
      <c r="F138" s="25" t="s">
        <v>9</v>
      </c>
      <c r="G138" s="25" t="s">
        <v>4044</v>
      </c>
      <c r="H138" s="25" t="s">
        <v>4045</v>
      </c>
      <c r="I138" s="25" t="s">
        <v>9849</v>
      </c>
      <c r="J138" s="24">
        <v>0.99999533510599237</v>
      </c>
      <c r="K138" s="24">
        <v>7.299464034127316E-13</v>
      </c>
      <c r="L138" s="24">
        <v>4.664893277775369E-6</v>
      </c>
    </row>
    <row r="139" spans="1:12" ht="165.75" x14ac:dyDescent="0.2">
      <c r="A139" s="25" t="s">
        <v>1594</v>
      </c>
      <c r="B139" s="25" t="s">
        <v>3891</v>
      </c>
      <c r="C139" s="25" t="s">
        <v>660</v>
      </c>
      <c r="D139" s="25" t="s">
        <v>3823</v>
      </c>
      <c r="E139" s="24" t="b">
        <v>0</v>
      </c>
      <c r="F139" s="25" t="s">
        <v>9</v>
      </c>
      <c r="G139" s="25" t="s">
        <v>3895</v>
      </c>
      <c r="H139" s="25" t="s">
        <v>9769</v>
      </c>
      <c r="I139" s="25" t="s">
        <v>3897</v>
      </c>
      <c r="J139" s="24">
        <v>0.97069576355400644</v>
      </c>
      <c r="K139" s="24">
        <v>5.1931919168993981E-8</v>
      </c>
      <c r="L139" s="24">
        <v>2.9304184514074374E-2</v>
      </c>
    </row>
    <row r="140" spans="1:12" ht="165.75" x14ac:dyDescent="0.2">
      <c r="A140" s="25" t="s">
        <v>731</v>
      </c>
      <c r="B140" s="25" t="s">
        <v>9775</v>
      </c>
      <c r="C140" s="25" t="s">
        <v>660</v>
      </c>
      <c r="D140" s="25" t="s">
        <v>3906</v>
      </c>
      <c r="E140" s="24" t="b">
        <v>0</v>
      </c>
      <c r="F140" s="25" t="s">
        <v>9</v>
      </c>
      <c r="G140" s="25" t="s">
        <v>3917</v>
      </c>
      <c r="H140" s="25" t="s">
        <v>3918</v>
      </c>
      <c r="I140" s="25" t="s">
        <v>3919</v>
      </c>
      <c r="J140" s="24">
        <v>0.99999998998221262</v>
      </c>
      <c r="K140" s="24">
        <v>5.8666494180210436E-12</v>
      </c>
      <c r="L140" s="24">
        <v>1.0011920730780895E-8</v>
      </c>
    </row>
    <row r="141" spans="1:12" ht="216.75" x14ac:dyDescent="0.2">
      <c r="A141" s="25" t="s">
        <v>4077</v>
      </c>
      <c r="B141" s="25" t="s">
        <v>9867</v>
      </c>
      <c r="C141" s="25" t="s">
        <v>660</v>
      </c>
      <c r="D141" s="25" t="s">
        <v>3906</v>
      </c>
      <c r="E141" s="24" t="b">
        <v>0</v>
      </c>
      <c r="F141" s="25" t="s">
        <v>9</v>
      </c>
      <c r="G141" s="25" t="s">
        <v>9085</v>
      </c>
      <c r="H141" s="25" t="s">
        <v>4078</v>
      </c>
      <c r="I141" s="25" t="s">
        <v>4079</v>
      </c>
      <c r="J141" s="24">
        <v>0.99807408413084164</v>
      </c>
      <c r="K141" s="24">
        <v>1.0488482983282341E-9</v>
      </c>
      <c r="L141" s="24">
        <v>1.925914820310021E-3</v>
      </c>
    </row>
    <row r="142" spans="1:12" ht="140.25" x14ac:dyDescent="0.2">
      <c r="A142" s="25" t="s">
        <v>4077</v>
      </c>
      <c r="B142" s="25" t="s">
        <v>9868</v>
      </c>
      <c r="C142" s="25" t="s">
        <v>660</v>
      </c>
      <c r="D142" s="25" t="s">
        <v>3906</v>
      </c>
      <c r="E142" s="24" t="b">
        <v>0</v>
      </c>
      <c r="F142" s="25" t="s">
        <v>9</v>
      </c>
      <c r="G142" s="25" t="s">
        <v>4078</v>
      </c>
      <c r="H142" s="25" t="s">
        <v>4080</v>
      </c>
      <c r="I142" s="25" t="s">
        <v>9869</v>
      </c>
      <c r="J142" s="24">
        <v>0.99992124658348303</v>
      </c>
      <c r="K142" s="24">
        <v>2.3902631904749782E-9</v>
      </c>
      <c r="L142" s="24">
        <v>7.8751026253849537E-5</v>
      </c>
    </row>
    <row r="143" spans="1:12" ht="127.5" x14ac:dyDescent="0.2">
      <c r="A143" s="25" t="s">
        <v>4031</v>
      </c>
      <c r="B143" s="25" t="s">
        <v>9842</v>
      </c>
      <c r="C143" s="25" t="s">
        <v>660</v>
      </c>
      <c r="D143" s="25" t="s">
        <v>3906</v>
      </c>
      <c r="E143" s="24" t="b">
        <v>0</v>
      </c>
      <c r="F143" s="25" t="s">
        <v>9</v>
      </c>
      <c r="G143" s="25" t="s">
        <v>9085</v>
      </c>
      <c r="H143" s="25" t="s">
        <v>4032</v>
      </c>
      <c r="I143" s="25" t="s">
        <v>4033</v>
      </c>
      <c r="J143" s="24">
        <v>0.99859684268878024</v>
      </c>
      <c r="K143" s="24">
        <v>3.5503302415417744E-9</v>
      </c>
      <c r="L143" s="24">
        <v>1.4031537608895702E-3</v>
      </c>
    </row>
    <row r="144" spans="1:12" ht="165.75" x14ac:dyDescent="0.2">
      <c r="A144" s="25" t="s">
        <v>3320</v>
      </c>
      <c r="B144" s="25" t="s">
        <v>9829</v>
      </c>
      <c r="C144" s="25" t="s">
        <v>660</v>
      </c>
      <c r="D144" s="25" t="s">
        <v>3906</v>
      </c>
      <c r="E144" s="24" t="b">
        <v>0</v>
      </c>
      <c r="F144" s="25" t="s">
        <v>9</v>
      </c>
      <c r="G144" s="25" t="s">
        <v>9085</v>
      </c>
      <c r="H144" s="25" t="s">
        <v>4010</v>
      </c>
      <c r="I144" s="25" t="s">
        <v>9830</v>
      </c>
      <c r="J144" s="24">
        <v>0.83829124907901875</v>
      </c>
      <c r="K144" s="24">
        <v>4.3551050231773703E-9</v>
      </c>
      <c r="L144" s="24">
        <v>0.16170874656587611</v>
      </c>
    </row>
    <row r="145" spans="1:12" ht="165.75" x14ac:dyDescent="0.2">
      <c r="A145" s="25" t="s">
        <v>4113</v>
      </c>
      <c r="B145" s="25" t="s">
        <v>9886</v>
      </c>
      <c r="C145" s="25" t="s">
        <v>660</v>
      </c>
      <c r="D145" s="25" t="s">
        <v>3906</v>
      </c>
      <c r="E145" s="24" t="b">
        <v>0</v>
      </c>
      <c r="F145" s="25" t="s">
        <v>9</v>
      </c>
      <c r="G145" s="25" t="s">
        <v>4114</v>
      </c>
      <c r="H145" s="25" t="s">
        <v>4115</v>
      </c>
      <c r="I145" s="25" t="s">
        <v>4116</v>
      </c>
      <c r="J145" s="24">
        <v>0.99843493462388133</v>
      </c>
      <c r="K145" s="24">
        <v>6.810493355912412E-6</v>
      </c>
      <c r="L145" s="24">
        <v>1.5582548827627542E-3</v>
      </c>
    </row>
    <row r="146" spans="1:12" ht="89.25" x14ac:dyDescent="0.2">
      <c r="A146" s="25" t="s">
        <v>4915</v>
      </c>
      <c r="B146" s="25" t="s">
        <v>4916</v>
      </c>
      <c r="C146" s="25" t="s">
        <v>660</v>
      </c>
      <c r="D146" s="25" t="s">
        <v>4127</v>
      </c>
      <c r="E146" s="24" t="b">
        <v>0</v>
      </c>
      <c r="F146" s="25" t="s">
        <v>9</v>
      </c>
      <c r="G146" s="25" t="s">
        <v>4917</v>
      </c>
      <c r="H146" s="25" t="s">
        <v>4918</v>
      </c>
      <c r="I146" s="25" t="s">
        <v>10148</v>
      </c>
      <c r="J146" s="24">
        <v>0.98728826827932725</v>
      </c>
      <c r="K146" s="24">
        <v>1.9856881811005482E-9</v>
      </c>
      <c r="L146" s="24">
        <v>1.2711729734984622E-2</v>
      </c>
    </row>
    <row r="147" spans="1:12" ht="127.5" x14ac:dyDescent="0.2">
      <c r="A147" s="25" t="s">
        <v>4034</v>
      </c>
      <c r="B147" s="25" t="s">
        <v>9843</v>
      </c>
      <c r="C147" s="25" t="s">
        <v>660</v>
      </c>
      <c r="D147" s="25" t="s">
        <v>3906</v>
      </c>
      <c r="E147" s="24" t="b">
        <v>0</v>
      </c>
      <c r="F147" s="25" t="s">
        <v>9</v>
      </c>
      <c r="G147" s="25" t="s">
        <v>9085</v>
      </c>
      <c r="H147" s="25" t="s">
        <v>9844</v>
      </c>
      <c r="I147" s="25" t="s">
        <v>9845</v>
      </c>
      <c r="J147" s="24">
        <v>0.99999815381576229</v>
      </c>
      <c r="K147" s="24">
        <v>3.8522981496017892E-14</v>
      </c>
      <c r="L147" s="24">
        <v>1.8461841993453368E-6</v>
      </c>
    </row>
    <row r="148" spans="1:12" ht="127.5" x14ac:dyDescent="0.2">
      <c r="A148" s="25" t="s">
        <v>2813</v>
      </c>
      <c r="B148" s="25" t="s">
        <v>9797</v>
      </c>
      <c r="C148" s="25" t="s">
        <v>660</v>
      </c>
      <c r="D148" s="25" t="s">
        <v>3906</v>
      </c>
      <c r="E148" s="24" t="b">
        <v>0</v>
      </c>
      <c r="F148" s="25" t="s">
        <v>9</v>
      </c>
      <c r="G148" s="25" t="s">
        <v>9798</v>
      </c>
      <c r="H148" s="25" t="s">
        <v>3963</v>
      </c>
      <c r="I148" s="25" t="s">
        <v>9799</v>
      </c>
      <c r="J148" s="24">
        <v>0.99999982750983429</v>
      </c>
      <c r="K148" s="24">
        <v>9.9121921773452873E-14</v>
      </c>
      <c r="L148" s="24">
        <v>1.7249006676034067E-7</v>
      </c>
    </row>
    <row r="149" spans="1:12" ht="102" x14ac:dyDescent="0.2">
      <c r="A149" s="25" t="s">
        <v>2813</v>
      </c>
      <c r="B149" s="25" t="s">
        <v>9800</v>
      </c>
      <c r="C149" s="25" t="s">
        <v>660</v>
      </c>
      <c r="D149" s="25" t="s">
        <v>3906</v>
      </c>
      <c r="E149" s="24" t="b">
        <v>0</v>
      </c>
      <c r="F149" s="25" t="s">
        <v>9</v>
      </c>
      <c r="G149" s="25" t="s">
        <v>3963</v>
      </c>
      <c r="H149" s="25" t="s">
        <v>9801</v>
      </c>
      <c r="I149" s="25" t="s">
        <v>3966</v>
      </c>
      <c r="J149" s="24">
        <v>0.99997671957897749</v>
      </c>
      <c r="K149" s="24">
        <v>1.8523344557080653E-14</v>
      </c>
      <c r="L149" s="24">
        <v>2.3280421004102647E-5</v>
      </c>
    </row>
    <row r="150" spans="1:12" ht="204" x14ac:dyDescent="0.2">
      <c r="A150" s="25" t="s">
        <v>7252</v>
      </c>
      <c r="B150" s="25" t="s">
        <v>7253</v>
      </c>
      <c r="C150" s="25" t="s">
        <v>660</v>
      </c>
      <c r="D150" s="25" t="s">
        <v>6339</v>
      </c>
      <c r="E150" s="24" t="b">
        <v>0</v>
      </c>
      <c r="F150" s="25" t="s">
        <v>9</v>
      </c>
      <c r="G150" s="25" t="s">
        <v>7254</v>
      </c>
      <c r="H150" s="25" t="s">
        <v>7255</v>
      </c>
      <c r="I150" s="25" t="s">
        <v>7256</v>
      </c>
      <c r="J150" s="24">
        <v>0.99976832423855999</v>
      </c>
      <c r="K150" s="24">
        <v>7.7729095675052151E-5</v>
      </c>
      <c r="L150" s="24">
        <v>1.5394666576484982E-4</v>
      </c>
    </row>
    <row r="151" spans="1:12" ht="229.5" x14ac:dyDescent="0.2">
      <c r="A151" s="25" t="s">
        <v>7252</v>
      </c>
      <c r="B151" s="25" t="s">
        <v>7253</v>
      </c>
      <c r="C151" s="25" t="s">
        <v>660</v>
      </c>
      <c r="D151" s="25" t="s">
        <v>6339</v>
      </c>
      <c r="E151" s="24" t="b">
        <v>0</v>
      </c>
      <c r="F151" s="25" t="s">
        <v>9</v>
      </c>
      <c r="G151" s="25" t="s">
        <v>7255</v>
      </c>
      <c r="H151" s="25" t="s">
        <v>7257</v>
      </c>
      <c r="I151" s="25" t="s">
        <v>10776</v>
      </c>
      <c r="J151" s="24">
        <v>0.99974319982133741</v>
      </c>
      <c r="K151" s="24">
        <v>2.1667532091809319E-6</v>
      </c>
      <c r="L151" s="24">
        <v>2.5463342545340697E-4</v>
      </c>
    </row>
    <row r="152" spans="1:12" ht="153" x14ac:dyDescent="0.2">
      <c r="A152" s="25" t="s">
        <v>7252</v>
      </c>
      <c r="B152" s="25" t="s">
        <v>7259</v>
      </c>
      <c r="C152" s="25" t="s">
        <v>660</v>
      </c>
      <c r="D152" s="25" t="s">
        <v>6339</v>
      </c>
      <c r="E152" s="24" t="b">
        <v>0</v>
      </c>
      <c r="F152" s="25" t="s">
        <v>9</v>
      </c>
      <c r="G152" s="25" t="s">
        <v>7257</v>
      </c>
      <c r="H152" s="25" t="s">
        <v>7260</v>
      </c>
      <c r="I152" s="25" t="s">
        <v>10777</v>
      </c>
      <c r="J152" s="24">
        <v>0.95578601656031725</v>
      </c>
      <c r="K152" s="24">
        <v>1.2510203764182505E-8</v>
      </c>
      <c r="L152" s="24">
        <v>4.4213970929479166E-2</v>
      </c>
    </row>
    <row r="153" spans="1:12" ht="114.75" x14ac:dyDescent="0.2">
      <c r="A153" s="25" t="s">
        <v>8703</v>
      </c>
      <c r="B153" s="25" t="s">
        <v>8704</v>
      </c>
      <c r="C153" s="25" t="s">
        <v>660</v>
      </c>
      <c r="D153" s="25" t="s">
        <v>6339</v>
      </c>
      <c r="E153" s="24" t="b">
        <v>0</v>
      </c>
      <c r="F153" s="25" t="s">
        <v>9</v>
      </c>
      <c r="G153" s="25" t="s">
        <v>8708</v>
      </c>
      <c r="H153" s="25" t="s">
        <v>8709</v>
      </c>
      <c r="I153" s="25" t="s">
        <v>8710</v>
      </c>
      <c r="J153" s="24">
        <v>0.99995174463821623</v>
      </c>
      <c r="K153" s="24">
        <v>1.5973212760422751E-10</v>
      </c>
      <c r="L153" s="24">
        <v>4.8255202051640072E-5</v>
      </c>
    </row>
    <row r="154" spans="1:12" ht="255" x14ac:dyDescent="0.2">
      <c r="A154" s="25" t="s">
        <v>8703</v>
      </c>
      <c r="B154" s="25" t="s">
        <v>8711</v>
      </c>
      <c r="C154" s="25" t="s">
        <v>660</v>
      </c>
      <c r="D154" s="25" t="s">
        <v>6339</v>
      </c>
      <c r="E154" s="24" t="b">
        <v>0</v>
      </c>
      <c r="F154" s="25" t="s">
        <v>9</v>
      </c>
      <c r="G154" s="25" t="s">
        <v>11214</v>
      </c>
      <c r="H154" s="25" t="s">
        <v>11215</v>
      </c>
      <c r="I154" s="25" t="s">
        <v>11216</v>
      </c>
      <c r="J154" s="24">
        <v>0.9999795559689173</v>
      </c>
      <c r="K154" s="24">
        <v>8.9432213007923007E-11</v>
      </c>
      <c r="L154" s="24">
        <v>2.044394165058301E-5</v>
      </c>
    </row>
    <row r="155" spans="1:12" ht="140.25" x14ac:dyDescent="0.2">
      <c r="A155" s="25" t="s">
        <v>8703</v>
      </c>
      <c r="B155" s="25" t="s">
        <v>8711</v>
      </c>
      <c r="C155" s="25" t="s">
        <v>660</v>
      </c>
      <c r="D155" s="25" t="s">
        <v>6339</v>
      </c>
      <c r="E155" s="24" t="b">
        <v>0</v>
      </c>
      <c r="F155" s="25" t="s">
        <v>9</v>
      </c>
      <c r="G155" s="25" t="s">
        <v>11215</v>
      </c>
      <c r="H155" s="25" t="s">
        <v>11217</v>
      </c>
      <c r="I155" s="25" t="s">
        <v>8716</v>
      </c>
      <c r="J155" s="24">
        <v>0.9999883150537302</v>
      </c>
      <c r="K155" s="24">
        <v>6.7960076153235941E-11</v>
      </c>
      <c r="L155" s="24">
        <v>1.1684878309606729E-5</v>
      </c>
    </row>
    <row r="156" spans="1:12" ht="153" x14ac:dyDescent="0.2">
      <c r="A156" s="25" t="s">
        <v>6973</v>
      </c>
      <c r="B156" s="25" t="s">
        <v>6974</v>
      </c>
      <c r="C156" s="25" t="s">
        <v>660</v>
      </c>
      <c r="D156" s="25" t="s">
        <v>6339</v>
      </c>
      <c r="E156" s="24" t="b">
        <v>0</v>
      </c>
      <c r="F156" s="25" t="s">
        <v>9</v>
      </c>
      <c r="G156" s="25" t="s">
        <v>10689</v>
      </c>
      <c r="H156" s="25" t="s">
        <v>10690</v>
      </c>
      <c r="I156" s="25" t="s">
        <v>6977</v>
      </c>
      <c r="J156" s="24">
        <v>0.99999924839699728</v>
      </c>
      <c r="K156" s="24">
        <v>1.9942939018701115E-15</v>
      </c>
      <c r="L156" s="24">
        <v>7.516030005897521E-7</v>
      </c>
    </row>
    <row r="157" spans="1:12" ht="114.75" x14ac:dyDescent="0.2">
      <c r="A157" s="25" t="s">
        <v>6973</v>
      </c>
      <c r="B157" s="25" t="s">
        <v>6978</v>
      </c>
      <c r="C157" s="25" t="s">
        <v>660</v>
      </c>
      <c r="D157" s="25" t="s">
        <v>6339</v>
      </c>
      <c r="E157" s="24" t="b">
        <v>0</v>
      </c>
      <c r="F157" s="25" t="s">
        <v>9</v>
      </c>
      <c r="G157" s="25" t="s">
        <v>6979</v>
      </c>
      <c r="H157" s="25" t="s">
        <v>10691</v>
      </c>
      <c r="I157" s="25" t="s">
        <v>10692</v>
      </c>
      <c r="J157" s="24">
        <v>0.99999979084840773</v>
      </c>
      <c r="K157" s="24">
        <v>4.464667933361778E-14</v>
      </c>
      <c r="L157" s="24">
        <v>2.0915154774522929E-7</v>
      </c>
    </row>
    <row r="158" spans="1:12" ht="153" x14ac:dyDescent="0.2">
      <c r="A158" s="25" t="s">
        <v>6973</v>
      </c>
      <c r="B158" s="25" t="s">
        <v>6978</v>
      </c>
      <c r="C158" s="25" t="s">
        <v>660</v>
      </c>
      <c r="D158" s="25" t="s">
        <v>6339</v>
      </c>
      <c r="E158" s="24" t="b">
        <v>0</v>
      </c>
      <c r="F158" s="25" t="s">
        <v>9</v>
      </c>
      <c r="G158" s="25" t="s">
        <v>6982</v>
      </c>
      <c r="H158" s="25" t="s">
        <v>6983</v>
      </c>
      <c r="I158" s="25" t="s">
        <v>10693</v>
      </c>
      <c r="J158" s="24">
        <v>0.99999438297813159</v>
      </c>
      <c r="K158" s="24">
        <v>1.7269632878530964E-10</v>
      </c>
      <c r="L158" s="24">
        <v>5.6168491721513244E-6</v>
      </c>
    </row>
    <row r="159" spans="1:12" ht="191.25" x14ac:dyDescent="0.2">
      <c r="A159" s="25" t="s">
        <v>4193</v>
      </c>
      <c r="B159" s="25" t="s">
        <v>4194</v>
      </c>
      <c r="C159" s="25" t="s">
        <v>660</v>
      </c>
      <c r="D159" s="25" t="s">
        <v>4127</v>
      </c>
      <c r="E159" s="24" t="b">
        <v>0</v>
      </c>
      <c r="F159" s="25" t="s">
        <v>9</v>
      </c>
      <c r="G159" s="25" t="s">
        <v>9899</v>
      </c>
      <c r="H159" s="25" t="s">
        <v>9900</v>
      </c>
      <c r="I159" s="25" t="s">
        <v>9901</v>
      </c>
      <c r="J159" s="24">
        <v>0.99919966515104386</v>
      </c>
      <c r="K159" s="24">
        <v>5.0020624309393908E-10</v>
      </c>
      <c r="L159" s="24">
        <v>8.0033434874989776E-4</v>
      </c>
    </row>
    <row r="160" spans="1:12" ht="178.5" x14ac:dyDescent="0.2">
      <c r="A160" s="25" t="s">
        <v>4085</v>
      </c>
      <c r="B160" s="25" t="s">
        <v>9875</v>
      </c>
      <c r="C160" s="25" t="s">
        <v>660</v>
      </c>
      <c r="D160" s="25" t="s">
        <v>3906</v>
      </c>
      <c r="E160" s="24" t="b">
        <v>0</v>
      </c>
      <c r="F160" s="25" t="s">
        <v>9</v>
      </c>
      <c r="G160" s="25" t="s">
        <v>9874</v>
      </c>
      <c r="H160" s="25" t="s">
        <v>4089</v>
      </c>
      <c r="I160" s="25" t="s">
        <v>4090</v>
      </c>
      <c r="J160" s="24">
        <v>0.9999961928082669</v>
      </c>
      <c r="K160" s="24">
        <v>6.5381365805517092E-11</v>
      </c>
      <c r="L160" s="24">
        <v>3.8071263515582874E-6</v>
      </c>
    </row>
    <row r="161" spans="1:12" ht="153" x14ac:dyDescent="0.2">
      <c r="A161" s="25" t="s">
        <v>4085</v>
      </c>
      <c r="B161" s="25" t="s">
        <v>9876</v>
      </c>
      <c r="C161" s="25" t="s">
        <v>660</v>
      </c>
      <c r="D161" s="25" t="s">
        <v>3906</v>
      </c>
      <c r="E161" s="24" t="b">
        <v>0</v>
      </c>
      <c r="F161" s="25" t="s">
        <v>9</v>
      </c>
      <c r="G161" s="25" t="s">
        <v>4091</v>
      </c>
      <c r="H161" s="25" t="s">
        <v>4092</v>
      </c>
      <c r="I161" s="25" t="s">
        <v>4093</v>
      </c>
      <c r="J161" s="24">
        <v>0.99850738871669809</v>
      </c>
      <c r="K161" s="24">
        <v>1.202763658343702E-9</v>
      </c>
      <c r="L161" s="24">
        <v>1.4926100805382862E-3</v>
      </c>
    </row>
    <row r="162" spans="1:12" ht="178.5" x14ac:dyDescent="0.2">
      <c r="A162" s="25" t="s">
        <v>7061</v>
      </c>
      <c r="B162" s="25" t="s">
        <v>7062</v>
      </c>
      <c r="C162" s="25" t="s">
        <v>660</v>
      </c>
      <c r="D162" s="25" t="s">
        <v>6339</v>
      </c>
      <c r="E162" s="24" t="b">
        <v>0</v>
      </c>
      <c r="F162" s="25" t="s">
        <v>9</v>
      </c>
      <c r="G162" s="25" t="s">
        <v>7063</v>
      </c>
      <c r="H162" s="25" t="s">
        <v>10706</v>
      </c>
      <c r="I162" s="25" t="s">
        <v>7065</v>
      </c>
      <c r="J162" s="24">
        <v>0.99995808678036235</v>
      </c>
      <c r="K162" s="24">
        <v>1.9173288914058333E-13</v>
      </c>
      <c r="L162" s="24">
        <v>4.1913219445733005E-5</v>
      </c>
    </row>
    <row r="163" spans="1:12" ht="114.75" x14ac:dyDescent="0.2">
      <c r="A163" s="25" t="s">
        <v>3949</v>
      </c>
      <c r="B163" s="25" t="s">
        <v>9792</v>
      </c>
      <c r="C163" s="25" t="s">
        <v>660</v>
      </c>
      <c r="D163" s="25" t="s">
        <v>3906</v>
      </c>
      <c r="E163" s="24" t="b">
        <v>0</v>
      </c>
      <c r="F163" s="25" t="s">
        <v>9</v>
      </c>
      <c r="G163" s="25" t="s">
        <v>9085</v>
      </c>
      <c r="H163" s="25" t="s">
        <v>3950</v>
      </c>
      <c r="I163" s="25" t="s">
        <v>3951</v>
      </c>
      <c r="J163" s="24">
        <v>0.99962832568857751</v>
      </c>
      <c r="K163" s="24">
        <v>1.0755064794331011E-10</v>
      </c>
      <c r="L163" s="24">
        <v>3.7167420387194429E-4</v>
      </c>
    </row>
    <row r="164" spans="1:12" ht="127.5" x14ac:dyDescent="0.2">
      <c r="A164" s="25" t="s">
        <v>5117</v>
      </c>
      <c r="B164" s="25" t="s">
        <v>5118</v>
      </c>
      <c r="C164" s="25" t="s">
        <v>660</v>
      </c>
      <c r="D164" s="25" t="s">
        <v>4127</v>
      </c>
      <c r="E164" s="24" t="b">
        <v>0</v>
      </c>
      <c r="F164" s="25" t="s">
        <v>9</v>
      </c>
      <c r="G164" s="25" t="s">
        <v>5119</v>
      </c>
      <c r="H164" s="25" t="s">
        <v>5120</v>
      </c>
      <c r="I164" s="25" t="s">
        <v>10205</v>
      </c>
      <c r="J164" s="24">
        <v>0.83210480592371694</v>
      </c>
      <c r="K164" s="24">
        <v>7.3920907466486532E-8</v>
      </c>
      <c r="L164" s="24">
        <v>0.1678951201553755</v>
      </c>
    </row>
    <row r="165" spans="1:12" ht="102" x14ac:dyDescent="0.2">
      <c r="A165" s="25" t="s">
        <v>4025</v>
      </c>
      <c r="B165" s="25" t="s">
        <v>9839</v>
      </c>
      <c r="C165" s="25" t="s">
        <v>660</v>
      </c>
      <c r="D165" s="25" t="s">
        <v>3906</v>
      </c>
      <c r="E165" s="24" t="b">
        <v>0</v>
      </c>
      <c r="F165" s="25" t="s">
        <v>9</v>
      </c>
      <c r="G165" s="25" t="s">
        <v>4026</v>
      </c>
      <c r="H165" s="25" t="s">
        <v>9840</v>
      </c>
      <c r="I165" s="25" t="s">
        <v>4028</v>
      </c>
      <c r="J165" s="24">
        <v>0.99684800192631384</v>
      </c>
      <c r="K165" s="24">
        <v>8.5037256497994729E-7</v>
      </c>
      <c r="L165" s="24">
        <v>3.1511477011212366E-3</v>
      </c>
    </row>
    <row r="166" spans="1:12" ht="102" x14ac:dyDescent="0.2">
      <c r="A166" s="25" t="s">
        <v>4025</v>
      </c>
      <c r="B166" s="25" t="s">
        <v>9841</v>
      </c>
      <c r="C166" s="25" t="s">
        <v>660</v>
      </c>
      <c r="D166" s="25" t="s">
        <v>3906</v>
      </c>
      <c r="E166" s="24" t="b">
        <v>0</v>
      </c>
      <c r="F166" s="25" t="s">
        <v>9</v>
      </c>
      <c r="G166" s="25" t="s">
        <v>9840</v>
      </c>
      <c r="H166" s="25" t="s">
        <v>4029</v>
      </c>
      <c r="I166" s="25" t="s">
        <v>4030</v>
      </c>
      <c r="J166" s="24">
        <v>0.99985175892651701</v>
      </c>
      <c r="K166" s="24">
        <v>7.6901943503237027E-6</v>
      </c>
      <c r="L166" s="24">
        <v>1.4055087913282082E-4</v>
      </c>
    </row>
    <row r="167" spans="1:12" ht="191.25" x14ac:dyDescent="0.2">
      <c r="A167" s="25" t="s">
        <v>8327</v>
      </c>
      <c r="B167" s="25" t="s">
        <v>8328</v>
      </c>
      <c r="C167" s="25" t="s">
        <v>660</v>
      </c>
      <c r="D167" s="25" t="s">
        <v>6339</v>
      </c>
      <c r="E167" s="24" t="b">
        <v>0</v>
      </c>
      <c r="F167" s="25" t="s">
        <v>9</v>
      </c>
      <c r="G167" s="25" t="s">
        <v>8329</v>
      </c>
      <c r="H167" s="25" t="s">
        <v>8330</v>
      </c>
      <c r="I167" s="25" t="s">
        <v>11095</v>
      </c>
      <c r="J167" s="24">
        <v>0.78007640830461689</v>
      </c>
      <c r="K167" s="24">
        <v>1.6195378131538514E-8</v>
      </c>
      <c r="L167" s="24">
        <v>0.21992357550000483</v>
      </c>
    </row>
    <row r="168" spans="1:12" ht="153" x14ac:dyDescent="0.2">
      <c r="A168" s="25" t="s">
        <v>8327</v>
      </c>
      <c r="B168" s="25" t="s">
        <v>8332</v>
      </c>
      <c r="C168" s="25" t="s">
        <v>660</v>
      </c>
      <c r="D168" s="25" t="s">
        <v>6339</v>
      </c>
      <c r="E168" s="24" t="b">
        <v>0</v>
      </c>
      <c r="F168" s="25" t="s">
        <v>9</v>
      </c>
      <c r="G168" s="25" t="s">
        <v>11096</v>
      </c>
      <c r="H168" s="25" t="s">
        <v>8334</v>
      </c>
      <c r="I168" s="25" t="s">
        <v>11097</v>
      </c>
      <c r="J168" s="24">
        <v>0.60957298474485777</v>
      </c>
      <c r="K168" s="24">
        <v>1.7525220851823726E-10</v>
      </c>
      <c r="L168" s="24">
        <v>0.39042701507988997</v>
      </c>
    </row>
    <row r="169" spans="1:12" ht="102" x14ac:dyDescent="0.2">
      <c r="A169" s="25" t="s">
        <v>8414</v>
      </c>
      <c r="B169" s="25" t="s">
        <v>8419</v>
      </c>
      <c r="C169" s="25" t="s">
        <v>660</v>
      </c>
      <c r="D169" s="25" t="s">
        <v>6339</v>
      </c>
      <c r="E169" s="24" t="b">
        <v>0</v>
      </c>
      <c r="F169" s="25" t="s">
        <v>9</v>
      </c>
      <c r="G169" s="25" t="s">
        <v>8420</v>
      </c>
      <c r="H169" s="25" t="s">
        <v>11118</v>
      </c>
      <c r="I169" s="25" t="s">
        <v>8422</v>
      </c>
      <c r="J169" s="24">
        <v>0.99998855659076458</v>
      </c>
      <c r="K169" s="24">
        <v>9.9507925492944002E-9</v>
      </c>
      <c r="L169" s="24">
        <v>1.1433458442914224E-5</v>
      </c>
    </row>
    <row r="170" spans="1:12" ht="114.75" x14ac:dyDescent="0.2">
      <c r="A170" s="25" t="s">
        <v>6399</v>
      </c>
      <c r="B170" s="25" t="s">
        <v>6400</v>
      </c>
      <c r="C170" s="25" t="s">
        <v>660</v>
      </c>
      <c r="D170" s="25" t="s">
        <v>6339</v>
      </c>
      <c r="E170" s="24" t="b">
        <v>0</v>
      </c>
      <c r="F170" s="25" t="s">
        <v>9</v>
      </c>
      <c r="G170" s="25" t="s">
        <v>6406</v>
      </c>
      <c r="H170" s="25" t="s">
        <v>6408</v>
      </c>
      <c r="I170" s="25" t="s">
        <v>6409</v>
      </c>
      <c r="J170" s="24">
        <v>0.95979688426204957</v>
      </c>
      <c r="K170" s="24">
        <v>1.3398475311444148E-10</v>
      </c>
      <c r="L170" s="24">
        <v>4.0203115603965736E-2</v>
      </c>
    </row>
    <row r="171" spans="1:12" ht="242.25" x14ac:dyDescent="0.2">
      <c r="A171" s="25" t="s">
        <v>4117</v>
      </c>
      <c r="B171" s="25" t="s">
        <v>9887</v>
      </c>
      <c r="C171" s="25" t="s">
        <v>660</v>
      </c>
      <c r="D171" s="25" t="s">
        <v>3906</v>
      </c>
      <c r="E171" s="24" t="b">
        <v>0</v>
      </c>
      <c r="F171" s="25" t="s">
        <v>9</v>
      </c>
      <c r="G171" s="25" t="s">
        <v>4118</v>
      </c>
      <c r="H171" s="25" t="s">
        <v>4119</v>
      </c>
      <c r="I171" s="25" t="s">
        <v>9888</v>
      </c>
      <c r="J171" s="24">
        <v>0.99999968141019591</v>
      </c>
      <c r="K171" s="24">
        <v>1.0164309882295519E-9</v>
      </c>
      <c r="L171" s="24">
        <v>3.1757337295908191E-7</v>
      </c>
    </row>
    <row r="172" spans="1:12" ht="178.5" x14ac:dyDescent="0.2">
      <c r="A172" s="25" t="s">
        <v>5888</v>
      </c>
      <c r="B172" s="25" t="s">
        <v>9000</v>
      </c>
      <c r="C172" s="25" t="s">
        <v>660</v>
      </c>
      <c r="D172" s="25" t="s">
        <v>8821</v>
      </c>
      <c r="E172" s="24" t="b">
        <v>0</v>
      </c>
      <c r="F172" s="25" t="s">
        <v>9</v>
      </c>
      <c r="G172" s="25" t="s">
        <v>11296</v>
      </c>
      <c r="H172" s="25" t="s">
        <v>11297</v>
      </c>
      <c r="I172" s="25" t="s">
        <v>11298</v>
      </c>
      <c r="J172" s="24">
        <v>0.99728529453919024</v>
      </c>
      <c r="K172" s="24">
        <v>1.7696280750892258E-12</v>
      </c>
      <c r="L172" s="24">
        <v>2.7147054590403248E-3</v>
      </c>
    </row>
    <row r="173" spans="1:12" ht="242.25" x14ac:dyDescent="0.2">
      <c r="A173" s="25" t="s">
        <v>4066</v>
      </c>
      <c r="B173" s="25" t="s">
        <v>9858</v>
      </c>
      <c r="C173" s="25" t="s">
        <v>660</v>
      </c>
      <c r="D173" s="25" t="s">
        <v>3906</v>
      </c>
      <c r="E173" s="24" t="b">
        <v>0</v>
      </c>
      <c r="F173" s="25" t="s">
        <v>9</v>
      </c>
      <c r="G173" s="25" t="s">
        <v>9085</v>
      </c>
      <c r="H173" s="25" t="s">
        <v>4067</v>
      </c>
      <c r="I173" s="25" t="s">
        <v>9859</v>
      </c>
      <c r="J173" s="24">
        <v>0.75443478551590215</v>
      </c>
      <c r="K173" s="24">
        <v>2.9736220454715631E-9</v>
      </c>
      <c r="L173" s="24">
        <v>0.24556521151047583</v>
      </c>
    </row>
    <row r="174" spans="1:12" ht="140.25" x14ac:dyDescent="0.2">
      <c r="A174" s="25" t="s">
        <v>1462</v>
      </c>
      <c r="B174" s="25" t="s">
        <v>1463</v>
      </c>
      <c r="C174" s="25" t="s">
        <v>660</v>
      </c>
      <c r="D174" s="25" t="s">
        <v>407</v>
      </c>
      <c r="E174" s="24" t="b">
        <v>0</v>
      </c>
      <c r="F174" s="25" t="s">
        <v>9</v>
      </c>
      <c r="G174" s="25" t="s">
        <v>1464</v>
      </c>
      <c r="H174" s="25" t="s">
        <v>9342</v>
      </c>
      <c r="I174" s="25" t="s">
        <v>1466</v>
      </c>
      <c r="J174" s="24">
        <v>0.92273274131281691</v>
      </c>
      <c r="K174" s="24">
        <v>2.987197894518152E-4</v>
      </c>
      <c r="L174" s="24">
        <v>7.6968538897731281E-2</v>
      </c>
    </row>
    <row r="175" spans="1:12" ht="153" x14ac:dyDescent="0.2">
      <c r="A175" s="25" t="s">
        <v>3984</v>
      </c>
      <c r="B175" s="25" t="s">
        <v>9784</v>
      </c>
      <c r="C175" s="25" t="s">
        <v>660</v>
      </c>
      <c r="D175" s="25" t="s">
        <v>3906</v>
      </c>
      <c r="E175" s="24" t="b">
        <v>0</v>
      </c>
      <c r="F175" s="25" t="s">
        <v>9</v>
      </c>
      <c r="G175" s="25" t="s">
        <v>3985</v>
      </c>
      <c r="H175" s="25" t="s">
        <v>9811</v>
      </c>
      <c r="I175" s="25" t="s">
        <v>9812</v>
      </c>
      <c r="J175" s="24">
        <v>0.94380246985584071</v>
      </c>
      <c r="K175" s="24">
        <v>9.5039378280760703E-9</v>
      </c>
      <c r="L175" s="24">
        <v>5.619752064022155E-2</v>
      </c>
    </row>
    <row r="176" spans="1:12" ht="127.5" x14ac:dyDescent="0.2">
      <c r="A176" s="25" t="s">
        <v>3959</v>
      </c>
      <c r="B176" s="25" t="s">
        <v>9796</v>
      </c>
      <c r="C176" s="25" t="s">
        <v>660</v>
      </c>
      <c r="D176" s="25" t="s">
        <v>3906</v>
      </c>
      <c r="E176" s="24" t="b">
        <v>0</v>
      </c>
      <c r="F176" s="25" t="s">
        <v>9</v>
      </c>
      <c r="G176" s="25" t="s">
        <v>9085</v>
      </c>
      <c r="H176" s="25" t="s">
        <v>3960</v>
      </c>
      <c r="I176" s="25" t="s">
        <v>3961</v>
      </c>
      <c r="J176" s="24">
        <v>0.99998533814717716</v>
      </c>
      <c r="K176" s="24">
        <v>4.2894412925389082E-9</v>
      </c>
      <c r="L176" s="24">
        <v>1.4657563381660045E-5</v>
      </c>
    </row>
    <row r="177" spans="1:12" ht="114.75" x14ac:dyDescent="0.2">
      <c r="A177" s="25" t="s">
        <v>4082</v>
      </c>
      <c r="B177" s="25" t="s">
        <v>9870</v>
      </c>
      <c r="C177" s="25" t="s">
        <v>660</v>
      </c>
      <c r="D177" s="25" t="s">
        <v>3906</v>
      </c>
      <c r="E177" s="24" t="b">
        <v>0</v>
      </c>
      <c r="F177" s="25" t="s">
        <v>9</v>
      </c>
      <c r="G177" s="25" t="s">
        <v>9085</v>
      </c>
      <c r="H177" s="25" t="s">
        <v>9871</v>
      </c>
      <c r="I177" s="25" t="s">
        <v>9872</v>
      </c>
      <c r="J177" s="24">
        <v>0.89452263965244661</v>
      </c>
      <c r="K177" s="24">
        <v>3.1713402159903267E-8</v>
      </c>
      <c r="L177" s="24">
        <v>0.1054773286341512</v>
      </c>
    </row>
    <row r="178" spans="1:12" ht="178.5" x14ac:dyDescent="0.2">
      <c r="A178" s="25" t="s">
        <v>4073</v>
      </c>
      <c r="B178" s="25" t="s">
        <v>9864</v>
      </c>
      <c r="C178" s="25" t="s">
        <v>660</v>
      </c>
      <c r="D178" s="25" t="s">
        <v>3906</v>
      </c>
      <c r="E178" s="24" t="b">
        <v>0</v>
      </c>
      <c r="F178" s="25" t="s">
        <v>9</v>
      </c>
      <c r="G178" s="25" t="s">
        <v>9865</v>
      </c>
      <c r="H178" s="25" t="s">
        <v>4075</v>
      </c>
      <c r="I178" s="25" t="s">
        <v>9866</v>
      </c>
      <c r="J178" s="24">
        <v>0.99986063322529173</v>
      </c>
      <c r="K178" s="24">
        <v>9.394697859866071E-10</v>
      </c>
      <c r="L178" s="24">
        <v>1.3936583523843261E-4</v>
      </c>
    </row>
    <row r="179" spans="1:12" ht="140.25" x14ac:dyDescent="0.2">
      <c r="A179" s="25" t="s">
        <v>4100</v>
      </c>
      <c r="B179" s="25" t="s">
        <v>9880</v>
      </c>
      <c r="C179" s="25" t="s">
        <v>660</v>
      </c>
      <c r="D179" s="25" t="s">
        <v>3906</v>
      </c>
      <c r="E179" s="24" t="b">
        <v>0</v>
      </c>
      <c r="F179" s="25" t="s">
        <v>9</v>
      </c>
      <c r="G179" s="25" t="s">
        <v>9085</v>
      </c>
      <c r="H179" s="25" t="s">
        <v>4101</v>
      </c>
      <c r="I179" s="25" t="s">
        <v>4102</v>
      </c>
      <c r="J179" s="24">
        <v>0.99986095639142625</v>
      </c>
      <c r="K179" s="24">
        <v>3.7621225819903113E-9</v>
      </c>
      <c r="L179" s="24">
        <v>1.3903984645124455E-4</v>
      </c>
    </row>
    <row r="180" spans="1:12" ht="191.25" x14ac:dyDescent="0.2">
      <c r="A180" s="25" t="s">
        <v>4100</v>
      </c>
      <c r="B180" s="25" t="s">
        <v>9881</v>
      </c>
      <c r="C180" s="25" t="s">
        <v>660</v>
      </c>
      <c r="D180" s="25" t="s">
        <v>3906</v>
      </c>
      <c r="E180" s="24" t="b">
        <v>0</v>
      </c>
      <c r="F180" s="25" t="s">
        <v>9</v>
      </c>
      <c r="G180" s="25" t="s">
        <v>4103</v>
      </c>
      <c r="H180" s="25" t="s">
        <v>9882</v>
      </c>
      <c r="I180" s="25" t="s">
        <v>4105</v>
      </c>
      <c r="J180" s="24">
        <v>0.99997753121482813</v>
      </c>
      <c r="K180" s="24">
        <v>2.4040150571416601E-11</v>
      </c>
      <c r="L180" s="24">
        <v>2.2468761131688572E-5</v>
      </c>
    </row>
    <row r="181" spans="1:12" ht="89.25" x14ac:dyDescent="0.2">
      <c r="A181" s="25" t="s">
        <v>4100</v>
      </c>
      <c r="B181" s="25" t="s">
        <v>9883</v>
      </c>
      <c r="C181" s="25" t="s">
        <v>660</v>
      </c>
      <c r="D181" s="25" t="s">
        <v>3906</v>
      </c>
      <c r="E181" s="24" t="b">
        <v>0</v>
      </c>
      <c r="F181" s="25" t="s">
        <v>9</v>
      </c>
      <c r="G181" s="25" t="s">
        <v>4106</v>
      </c>
      <c r="H181" s="25" t="s">
        <v>4107</v>
      </c>
      <c r="I181" s="25" t="s">
        <v>4108</v>
      </c>
      <c r="J181" s="24">
        <v>0.99999767973543952</v>
      </c>
      <c r="K181" s="24">
        <v>6.405783024570771E-7</v>
      </c>
      <c r="L181" s="24">
        <v>1.6796862580228012E-6</v>
      </c>
    </row>
    <row r="182" spans="1:12" ht="242.25" x14ac:dyDescent="0.2">
      <c r="A182" s="25" t="s">
        <v>8726</v>
      </c>
      <c r="B182" s="25" t="s">
        <v>8727</v>
      </c>
      <c r="C182" s="25" t="s">
        <v>660</v>
      </c>
      <c r="D182" s="25" t="s">
        <v>6339</v>
      </c>
      <c r="E182" s="24" t="b">
        <v>0</v>
      </c>
      <c r="F182" s="25" t="s">
        <v>9</v>
      </c>
      <c r="G182" s="25" t="s">
        <v>8731</v>
      </c>
      <c r="H182" s="25" t="s">
        <v>8732</v>
      </c>
      <c r="I182" s="25" t="s">
        <v>11225</v>
      </c>
      <c r="J182" s="24">
        <v>0.58018754577142739</v>
      </c>
      <c r="K182" s="24">
        <v>7.9850226085658579E-7</v>
      </c>
      <c r="L182" s="24">
        <v>0.41981165572631191</v>
      </c>
    </row>
    <row r="183" spans="1:12" ht="114.75" x14ac:dyDescent="0.2">
      <c r="A183" s="25" t="s">
        <v>8178</v>
      </c>
      <c r="B183" s="25" t="s">
        <v>8188</v>
      </c>
      <c r="C183" s="25" t="s">
        <v>660</v>
      </c>
      <c r="D183" s="25" t="s">
        <v>6339</v>
      </c>
      <c r="E183" s="24" t="b">
        <v>0</v>
      </c>
      <c r="F183" s="25" t="s">
        <v>9</v>
      </c>
      <c r="G183" s="25" t="s">
        <v>8189</v>
      </c>
      <c r="H183" s="25" t="s">
        <v>8190</v>
      </c>
      <c r="I183" s="25" t="s">
        <v>8191</v>
      </c>
      <c r="J183" s="24">
        <v>0.99994494053928062</v>
      </c>
      <c r="K183" s="24">
        <v>2.410991182226937E-8</v>
      </c>
      <c r="L183" s="24">
        <v>5.5035350807493817E-5</v>
      </c>
    </row>
    <row r="184" spans="1:12" ht="114.75" x14ac:dyDescent="0.2">
      <c r="A184" s="25" t="s">
        <v>478</v>
      </c>
      <c r="B184" s="25" t="s">
        <v>479</v>
      </c>
      <c r="C184" s="25" t="s">
        <v>14</v>
      </c>
      <c r="D184" s="25" t="s">
        <v>407</v>
      </c>
      <c r="E184" s="24" t="b">
        <v>0</v>
      </c>
      <c r="F184" s="25" t="s">
        <v>9</v>
      </c>
      <c r="G184" s="25" t="s">
        <v>480</v>
      </c>
      <c r="H184" s="25" t="s">
        <v>481</v>
      </c>
      <c r="I184" s="25" t="s">
        <v>9152</v>
      </c>
      <c r="J184" s="24">
        <v>0.50277490623471699</v>
      </c>
      <c r="K184" s="24">
        <v>0.21952387037973412</v>
      </c>
      <c r="L184" s="24">
        <v>0.27770122338554892</v>
      </c>
    </row>
    <row r="185" spans="1:12" ht="140.25" x14ac:dyDescent="0.2">
      <c r="A185" s="25" t="s">
        <v>4527</v>
      </c>
      <c r="B185" s="25" t="s">
        <v>4528</v>
      </c>
      <c r="C185" s="25" t="s">
        <v>14</v>
      </c>
      <c r="D185" s="25" t="s">
        <v>4127</v>
      </c>
      <c r="E185" s="24" t="b">
        <v>0</v>
      </c>
      <c r="F185" s="25" t="s">
        <v>9</v>
      </c>
      <c r="G185" s="25" t="s">
        <v>9085</v>
      </c>
      <c r="H185" s="25" t="s">
        <v>4529</v>
      </c>
      <c r="I185" s="25" t="s">
        <v>4530</v>
      </c>
      <c r="J185" s="24">
        <v>0.98623031975341713</v>
      </c>
      <c r="K185" s="24">
        <v>1.4475883162412684E-8</v>
      </c>
      <c r="L185" s="24">
        <v>1.3769665770699636E-2</v>
      </c>
    </row>
    <row r="186" spans="1:12" ht="357" x14ac:dyDescent="0.2">
      <c r="A186" s="25" t="s">
        <v>5438</v>
      </c>
      <c r="B186" s="25" t="s">
        <v>4305</v>
      </c>
      <c r="C186" s="25" t="s">
        <v>14</v>
      </c>
      <c r="D186" s="25" t="s">
        <v>4127</v>
      </c>
      <c r="E186" s="24" t="b">
        <v>0</v>
      </c>
      <c r="F186" s="25" t="s">
        <v>9</v>
      </c>
      <c r="G186" s="25" t="s">
        <v>5447</v>
      </c>
      <c r="H186" s="25" t="s">
        <v>5448</v>
      </c>
      <c r="I186" s="25" t="s">
        <v>10291</v>
      </c>
      <c r="J186" s="24">
        <v>0.99635032067951068</v>
      </c>
      <c r="K186" s="24">
        <v>1.3091586100733213E-7</v>
      </c>
      <c r="L186" s="24">
        <v>3.649548404628466E-3</v>
      </c>
    </row>
    <row r="187" spans="1:12" ht="140.25" x14ac:dyDescent="0.2">
      <c r="A187" s="25" t="s">
        <v>8993</v>
      </c>
      <c r="B187" s="25" t="s">
        <v>8994</v>
      </c>
      <c r="C187" s="25" t="s">
        <v>14</v>
      </c>
      <c r="D187" s="25" t="s">
        <v>8821</v>
      </c>
      <c r="E187" s="24" t="b">
        <v>0</v>
      </c>
      <c r="F187" s="25" t="s">
        <v>9</v>
      </c>
      <c r="G187" s="25" t="s">
        <v>9085</v>
      </c>
      <c r="H187" s="25" t="s">
        <v>8995</v>
      </c>
      <c r="I187" s="25" t="s">
        <v>8996</v>
      </c>
      <c r="J187" s="24">
        <v>0.99785592649895927</v>
      </c>
      <c r="K187" s="24">
        <v>1.1337961449032849E-6</v>
      </c>
      <c r="L187" s="24">
        <v>2.1429397048959371E-3</v>
      </c>
    </row>
    <row r="188" spans="1:12" ht="89.25" x14ac:dyDescent="0.2">
      <c r="A188" s="25" t="s">
        <v>243</v>
      </c>
      <c r="B188" s="25" t="s">
        <v>6210</v>
      </c>
      <c r="C188" s="25" t="s">
        <v>14</v>
      </c>
      <c r="D188" s="25" t="s">
        <v>5924</v>
      </c>
      <c r="E188" s="24" t="b">
        <v>0</v>
      </c>
      <c r="F188" s="25" t="s">
        <v>9</v>
      </c>
      <c r="G188" s="25" t="s">
        <v>10475</v>
      </c>
      <c r="H188" s="25" t="s">
        <v>6218</v>
      </c>
      <c r="I188" s="25" t="s">
        <v>10476</v>
      </c>
      <c r="J188" s="24">
        <v>0.87800269012462451</v>
      </c>
      <c r="K188" s="24">
        <v>5.3955133006563847E-9</v>
      </c>
      <c r="L188" s="24">
        <v>0.12199730447986211</v>
      </c>
    </row>
    <row r="189" spans="1:12" ht="89.25" x14ac:dyDescent="0.2">
      <c r="A189" s="25" t="s">
        <v>111</v>
      </c>
      <c r="B189" s="25" t="s">
        <v>5962</v>
      </c>
      <c r="C189" s="25" t="s">
        <v>14</v>
      </c>
      <c r="D189" s="25" t="s">
        <v>5924</v>
      </c>
      <c r="E189" s="24" t="b">
        <v>0</v>
      </c>
      <c r="F189" s="25" t="s">
        <v>9</v>
      </c>
      <c r="G189" s="25" t="s">
        <v>5966</v>
      </c>
      <c r="H189" s="25" t="s">
        <v>5967</v>
      </c>
      <c r="I189" s="25" t="s">
        <v>5968</v>
      </c>
      <c r="J189" s="24">
        <v>0.82198083606388972</v>
      </c>
      <c r="K189" s="24">
        <v>1.1080801750288835E-5</v>
      </c>
      <c r="L189" s="24">
        <v>0.17800808313435995</v>
      </c>
    </row>
    <row r="190" spans="1:12" ht="165.75" x14ac:dyDescent="0.2">
      <c r="A190" s="25" t="s">
        <v>7744</v>
      </c>
      <c r="B190" s="25" t="s">
        <v>7745</v>
      </c>
      <c r="C190" s="25" t="s">
        <v>14</v>
      </c>
      <c r="D190" s="25" t="s">
        <v>6339</v>
      </c>
      <c r="E190" s="24" t="b">
        <v>0</v>
      </c>
      <c r="F190" s="25" t="s">
        <v>9</v>
      </c>
      <c r="G190" s="25" t="s">
        <v>9085</v>
      </c>
      <c r="H190" s="25" t="s">
        <v>7749</v>
      </c>
      <c r="I190" s="25" t="s">
        <v>7750</v>
      </c>
      <c r="J190" s="24">
        <v>0.98651314667314227</v>
      </c>
      <c r="K190" s="24">
        <v>9.1409796884524047E-4</v>
      </c>
      <c r="L190" s="24">
        <v>1.2572755358012387E-2</v>
      </c>
    </row>
    <row r="191" spans="1:12" ht="114.75" x14ac:dyDescent="0.2">
      <c r="A191" s="25" t="s">
        <v>7744</v>
      </c>
      <c r="B191" s="25" t="s">
        <v>7762</v>
      </c>
      <c r="C191" s="25" t="s">
        <v>14</v>
      </c>
      <c r="D191" s="25" t="s">
        <v>6339</v>
      </c>
      <c r="E191" s="24" t="b">
        <v>0</v>
      </c>
      <c r="F191" s="25" t="s">
        <v>9</v>
      </c>
      <c r="G191" s="25" t="s">
        <v>7763</v>
      </c>
      <c r="H191" s="25" t="s">
        <v>7764</v>
      </c>
      <c r="I191" s="25" t="s">
        <v>7765</v>
      </c>
      <c r="J191" s="24">
        <v>0.55951833111321247</v>
      </c>
      <c r="K191" s="24">
        <v>7.8369132931188194E-6</v>
      </c>
      <c r="L191" s="24">
        <v>0.44047383197349449</v>
      </c>
    </row>
    <row r="192" spans="1:12" ht="204" x14ac:dyDescent="0.2">
      <c r="A192" s="25" t="s">
        <v>1415</v>
      </c>
      <c r="B192" s="25" t="s">
        <v>1420</v>
      </c>
      <c r="C192" s="25" t="s">
        <v>14</v>
      </c>
      <c r="D192" s="25" t="s">
        <v>407</v>
      </c>
      <c r="E192" s="24" t="b">
        <v>0</v>
      </c>
      <c r="F192" s="25" t="s">
        <v>9</v>
      </c>
      <c r="G192" s="25" t="s">
        <v>9085</v>
      </c>
      <c r="H192" s="25" t="s">
        <v>9329</v>
      </c>
      <c r="I192" s="25" t="s">
        <v>9330</v>
      </c>
      <c r="J192" s="24">
        <v>0.9619698990638722</v>
      </c>
      <c r="K192" s="24">
        <v>3.6192798359825262E-3</v>
      </c>
      <c r="L192" s="24">
        <v>3.4410821100145199E-2</v>
      </c>
    </row>
    <row r="193" spans="1:12" ht="140.25" x14ac:dyDescent="0.2">
      <c r="A193" s="25" t="s">
        <v>312</v>
      </c>
      <c r="B193" s="25" t="s">
        <v>313</v>
      </c>
      <c r="C193" s="25" t="s">
        <v>14</v>
      </c>
      <c r="D193" s="25" t="s">
        <v>314</v>
      </c>
      <c r="E193" s="24" t="b">
        <v>0</v>
      </c>
      <c r="F193" s="25" t="s">
        <v>9</v>
      </c>
      <c r="G193" s="25" t="s">
        <v>315</v>
      </c>
      <c r="H193" s="25" t="s">
        <v>9119</v>
      </c>
      <c r="I193" s="25" t="s">
        <v>9120</v>
      </c>
      <c r="J193" s="24">
        <v>0.80299651199880562</v>
      </c>
      <c r="K193" s="24">
        <v>0.16983356531101368</v>
      </c>
      <c r="L193" s="24">
        <v>2.7169922690180672E-2</v>
      </c>
    </row>
    <row r="194" spans="1:12" ht="114.75" x14ac:dyDescent="0.2">
      <c r="A194" s="25" t="s">
        <v>8414</v>
      </c>
      <c r="B194" s="25" t="s">
        <v>8419</v>
      </c>
      <c r="C194" s="25" t="s">
        <v>14</v>
      </c>
      <c r="D194" s="25" t="s">
        <v>6339</v>
      </c>
      <c r="E194" s="24" t="b">
        <v>0</v>
      </c>
      <c r="F194" s="25" t="s">
        <v>9</v>
      </c>
      <c r="G194" s="25" t="s">
        <v>8423</v>
      </c>
      <c r="H194" s="25" t="s">
        <v>8424</v>
      </c>
      <c r="I194" s="25" t="s">
        <v>11119</v>
      </c>
      <c r="J194" s="24">
        <v>0.89495723659567739</v>
      </c>
      <c r="K194" s="24">
        <v>7.7274656232649007E-6</v>
      </c>
      <c r="L194" s="24">
        <v>0.10503503593869939</v>
      </c>
    </row>
    <row r="195" spans="1:12" ht="204" x14ac:dyDescent="0.2">
      <c r="A195" s="25" t="s">
        <v>7845</v>
      </c>
      <c r="B195" s="25" t="s">
        <v>7846</v>
      </c>
      <c r="C195" s="25" t="s">
        <v>74</v>
      </c>
      <c r="D195" s="25" t="s">
        <v>6339</v>
      </c>
      <c r="E195" s="24" t="b">
        <v>0</v>
      </c>
      <c r="F195" s="25" t="s">
        <v>9</v>
      </c>
      <c r="G195" s="25" t="s">
        <v>7889</v>
      </c>
      <c r="H195" s="25" t="s">
        <v>10968</v>
      </c>
      <c r="I195" s="25" t="s">
        <v>7891</v>
      </c>
      <c r="J195" s="24">
        <v>0.80220603599338303</v>
      </c>
      <c r="K195" s="24">
        <v>1.2041673351354943E-7</v>
      </c>
      <c r="L195" s="24">
        <v>0.19779384358988344</v>
      </c>
    </row>
    <row r="196" spans="1:12" ht="114.75" x14ac:dyDescent="0.2">
      <c r="A196" s="25" t="s">
        <v>1594</v>
      </c>
      <c r="B196" s="25" t="s">
        <v>3901</v>
      </c>
      <c r="C196" s="25" t="s">
        <v>74</v>
      </c>
      <c r="D196" s="25" t="s">
        <v>3823</v>
      </c>
      <c r="E196" s="24" t="b">
        <v>0</v>
      </c>
      <c r="F196" s="25" t="s">
        <v>9</v>
      </c>
      <c r="G196" s="25" t="s">
        <v>3902</v>
      </c>
      <c r="H196" s="25" t="s">
        <v>3903</v>
      </c>
      <c r="I196" s="25" t="s">
        <v>3904</v>
      </c>
      <c r="J196" s="24">
        <v>0.99945441821402803</v>
      </c>
      <c r="K196" s="24">
        <v>1.7212414503619753E-9</v>
      </c>
      <c r="L196" s="24">
        <v>5.4558006473040955E-4</v>
      </c>
    </row>
    <row r="197" spans="1:12" ht="191.25" x14ac:dyDescent="0.2">
      <c r="A197" s="25" t="s">
        <v>8125</v>
      </c>
      <c r="B197" s="25" t="s">
        <v>8162</v>
      </c>
      <c r="C197" s="25" t="s">
        <v>74</v>
      </c>
      <c r="D197" s="25" t="s">
        <v>6339</v>
      </c>
      <c r="E197" s="24" t="b">
        <v>0</v>
      </c>
      <c r="F197" s="25" t="s">
        <v>9</v>
      </c>
      <c r="G197" s="25" t="s">
        <v>11053</v>
      </c>
      <c r="H197" s="25" t="s">
        <v>8164</v>
      </c>
      <c r="I197" s="25" t="s">
        <v>8165</v>
      </c>
      <c r="J197" s="24">
        <v>0.9999807150167791</v>
      </c>
      <c r="K197" s="24">
        <v>9.9836028376997625E-12</v>
      </c>
      <c r="L197" s="24">
        <v>1.9284973237201425E-5</v>
      </c>
    </row>
    <row r="198" spans="1:12" ht="204" x14ac:dyDescent="0.2">
      <c r="A198" s="25" t="s">
        <v>8125</v>
      </c>
      <c r="B198" s="25" t="s">
        <v>8126</v>
      </c>
      <c r="C198" s="25" t="s">
        <v>74</v>
      </c>
      <c r="D198" s="25" t="s">
        <v>6339</v>
      </c>
      <c r="E198" s="24" t="b">
        <v>0</v>
      </c>
      <c r="F198" s="25" t="s">
        <v>9</v>
      </c>
      <c r="G198" s="25" t="s">
        <v>8164</v>
      </c>
      <c r="H198" s="25" t="s">
        <v>8166</v>
      </c>
      <c r="I198" s="25" t="s">
        <v>11054</v>
      </c>
      <c r="J198" s="24">
        <v>0.55578836737883341</v>
      </c>
      <c r="K198" s="24">
        <v>1.8878986943720622E-8</v>
      </c>
      <c r="L198" s="24">
        <v>0.44421161374217971</v>
      </c>
    </row>
    <row r="199" spans="1:12" ht="165.75" x14ac:dyDescent="0.2">
      <c r="A199" s="25" t="s">
        <v>8125</v>
      </c>
      <c r="B199" s="25" t="s">
        <v>8126</v>
      </c>
      <c r="C199" s="25" t="s">
        <v>74</v>
      </c>
      <c r="D199" s="25" t="s">
        <v>6339</v>
      </c>
      <c r="E199" s="24" t="b">
        <v>0</v>
      </c>
      <c r="F199" s="25" t="s">
        <v>9</v>
      </c>
      <c r="G199" s="25" t="s">
        <v>8172</v>
      </c>
      <c r="H199" s="25" t="s">
        <v>8173</v>
      </c>
      <c r="I199" s="25" t="s">
        <v>11058</v>
      </c>
      <c r="J199" s="24">
        <v>0.90579356575142156</v>
      </c>
      <c r="K199" s="24">
        <v>3.8784046728194373E-9</v>
      </c>
      <c r="L199" s="24">
        <v>9.4206430370173858E-2</v>
      </c>
    </row>
    <row r="200" spans="1:12" ht="229.5" x14ac:dyDescent="0.2">
      <c r="A200" s="25" t="s">
        <v>4654</v>
      </c>
      <c r="B200" s="25" t="s">
        <v>4655</v>
      </c>
      <c r="C200" s="25" t="s">
        <v>74</v>
      </c>
      <c r="D200" s="25" t="s">
        <v>4127</v>
      </c>
      <c r="E200" s="24" t="b">
        <v>0</v>
      </c>
      <c r="F200" s="25" t="s">
        <v>9</v>
      </c>
      <c r="G200" s="25" t="s">
        <v>9085</v>
      </c>
      <c r="H200" s="25" t="s">
        <v>4681</v>
      </c>
      <c r="I200" s="25" t="s">
        <v>4682</v>
      </c>
      <c r="J200" s="24">
        <v>0.98950616218180909</v>
      </c>
      <c r="K200" s="24">
        <v>1.914752668831252E-9</v>
      </c>
      <c r="L200" s="24">
        <v>1.0493835903438366E-2</v>
      </c>
    </row>
    <row r="201" spans="1:12" ht="114.75" x14ac:dyDescent="0.2">
      <c r="A201" s="25" t="s">
        <v>4654</v>
      </c>
      <c r="B201" s="25" t="s">
        <v>4655</v>
      </c>
      <c r="C201" s="25" t="s">
        <v>74</v>
      </c>
      <c r="D201" s="25" t="s">
        <v>4127</v>
      </c>
      <c r="E201" s="24" t="b">
        <v>0</v>
      </c>
      <c r="F201" s="25" t="s">
        <v>9</v>
      </c>
      <c r="G201" s="25" t="s">
        <v>4690</v>
      </c>
      <c r="H201" s="25" t="s">
        <v>10052</v>
      </c>
      <c r="I201" s="25" t="s">
        <v>4692</v>
      </c>
      <c r="J201" s="24">
        <v>0.9999037228308868</v>
      </c>
      <c r="K201" s="24">
        <v>6.3489359523069266E-11</v>
      </c>
      <c r="L201" s="24">
        <v>9.6277105623850025E-5</v>
      </c>
    </row>
    <row r="202" spans="1:12" ht="191.25" x14ac:dyDescent="0.2">
      <c r="A202" s="25" t="s">
        <v>4654</v>
      </c>
      <c r="B202" s="25" t="s">
        <v>4675</v>
      </c>
      <c r="C202" s="25" t="s">
        <v>74</v>
      </c>
      <c r="D202" s="25" t="s">
        <v>4127</v>
      </c>
      <c r="E202" s="24" t="b">
        <v>0</v>
      </c>
      <c r="F202" s="25" t="s">
        <v>9</v>
      </c>
      <c r="G202" s="25" t="s">
        <v>4759</v>
      </c>
      <c r="H202" s="25" t="s">
        <v>10098</v>
      </c>
      <c r="I202" s="25" t="s">
        <v>10099</v>
      </c>
      <c r="J202" s="24">
        <v>0.99880185603107752</v>
      </c>
      <c r="K202" s="24">
        <v>1.3614758170233676E-8</v>
      </c>
      <c r="L202" s="24">
        <v>1.1981303541641999E-3</v>
      </c>
    </row>
    <row r="203" spans="1:12" ht="76.5" x14ac:dyDescent="0.2">
      <c r="A203" s="25" t="s">
        <v>1202</v>
      </c>
      <c r="B203" s="25" t="s">
        <v>1203</v>
      </c>
      <c r="C203" s="25" t="s">
        <v>74</v>
      </c>
      <c r="D203" s="25" t="s">
        <v>407</v>
      </c>
      <c r="E203" s="24" t="b">
        <v>0</v>
      </c>
      <c r="F203" s="25" t="s">
        <v>9</v>
      </c>
      <c r="G203" s="25" t="s">
        <v>9285</v>
      </c>
      <c r="H203" s="25" t="s">
        <v>1205</v>
      </c>
      <c r="I203" s="25" t="s">
        <v>9085</v>
      </c>
      <c r="J203" s="24">
        <v>0.66247448939555442</v>
      </c>
      <c r="K203" s="24">
        <v>1.2299343307028263E-4</v>
      </c>
      <c r="L203" s="24">
        <v>0.33740251717137526</v>
      </c>
    </row>
    <row r="204" spans="1:12" ht="140.25" x14ac:dyDescent="0.2">
      <c r="A204" s="25" t="s">
        <v>1202</v>
      </c>
      <c r="B204" s="25" t="s">
        <v>1206</v>
      </c>
      <c r="C204" s="25" t="s">
        <v>74</v>
      </c>
      <c r="D204" s="25" t="s">
        <v>407</v>
      </c>
      <c r="E204" s="24" t="b">
        <v>0</v>
      </c>
      <c r="F204" s="25" t="s">
        <v>9</v>
      </c>
      <c r="G204" s="25" t="s">
        <v>1207</v>
      </c>
      <c r="H204" s="25" t="s">
        <v>9286</v>
      </c>
      <c r="I204" s="25" t="s">
        <v>9287</v>
      </c>
      <c r="J204" s="24">
        <v>0.97968927398240968</v>
      </c>
      <c r="K204" s="24">
        <v>4.4818863075442687E-3</v>
      </c>
      <c r="L204" s="24">
        <v>1.5828839710045957E-2</v>
      </c>
    </row>
    <row r="205" spans="1:12" ht="229.5" x14ac:dyDescent="0.2">
      <c r="A205" s="25" t="s">
        <v>7331</v>
      </c>
      <c r="B205" s="25" t="s">
        <v>7336</v>
      </c>
      <c r="C205" s="25" t="s">
        <v>74</v>
      </c>
      <c r="D205" s="25" t="s">
        <v>6339</v>
      </c>
      <c r="E205" s="24" t="b">
        <v>0</v>
      </c>
      <c r="F205" s="25" t="s">
        <v>9</v>
      </c>
      <c r="G205" s="25" t="s">
        <v>9085</v>
      </c>
      <c r="H205" s="25" t="s">
        <v>7352</v>
      </c>
      <c r="I205" s="25" t="s">
        <v>7353</v>
      </c>
      <c r="J205" s="24">
        <v>0.74879757945124992</v>
      </c>
      <c r="K205" s="24">
        <v>8.8570992579206416E-7</v>
      </c>
      <c r="L205" s="24">
        <v>0.25120153483882446</v>
      </c>
    </row>
    <row r="206" spans="1:12" ht="204" x14ac:dyDescent="0.2">
      <c r="A206" s="25" t="s">
        <v>3260</v>
      </c>
      <c r="B206" s="25" t="s">
        <v>6097</v>
      </c>
      <c r="C206" s="25" t="s">
        <v>74</v>
      </c>
      <c r="D206" s="25" t="s">
        <v>5924</v>
      </c>
      <c r="E206" s="24" t="b">
        <v>0</v>
      </c>
      <c r="F206" s="25" t="s">
        <v>9</v>
      </c>
      <c r="G206" s="25" t="s">
        <v>6098</v>
      </c>
      <c r="H206" s="25" t="s">
        <v>10440</v>
      </c>
      <c r="I206" s="25" t="s">
        <v>10441</v>
      </c>
      <c r="J206" s="24">
        <v>0.99933421857758287</v>
      </c>
      <c r="K206" s="24">
        <v>2.9898544198529513E-11</v>
      </c>
      <c r="L206" s="24">
        <v>6.6578139251855428E-4</v>
      </c>
    </row>
    <row r="207" spans="1:12" ht="102" x14ac:dyDescent="0.2">
      <c r="A207" s="25" t="s">
        <v>5929</v>
      </c>
      <c r="B207" s="25" t="s">
        <v>5930</v>
      </c>
      <c r="C207" s="25" t="s">
        <v>74</v>
      </c>
      <c r="D207" s="25" t="s">
        <v>5924</v>
      </c>
      <c r="E207" s="24" t="b">
        <v>0</v>
      </c>
      <c r="F207" s="25" t="s">
        <v>9</v>
      </c>
      <c r="G207" s="25" t="s">
        <v>5931</v>
      </c>
      <c r="H207" s="25" t="s">
        <v>5932</v>
      </c>
      <c r="I207" s="25" t="s">
        <v>5933</v>
      </c>
      <c r="J207" s="24">
        <v>0.77272477324298627</v>
      </c>
      <c r="K207" s="24">
        <v>1.6216353516563669E-7</v>
      </c>
      <c r="L207" s="24">
        <v>0.22727506459347857</v>
      </c>
    </row>
    <row r="208" spans="1:12" ht="216.75" x14ac:dyDescent="0.2">
      <c r="A208" s="25" t="s">
        <v>4047</v>
      </c>
      <c r="B208" s="25" t="s">
        <v>9850</v>
      </c>
      <c r="C208" s="25" t="s">
        <v>74</v>
      </c>
      <c r="D208" s="25" t="s">
        <v>3906</v>
      </c>
      <c r="E208" s="24" t="b">
        <v>0</v>
      </c>
      <c r="F208" s="25" t="s">
        <v>9</v>
      </c>
      <c r="G208" s="25" t="s">
        <v>4048</v>
      </c>
      <c r="H208" s="25" t="s">
        <v>4049</v>
      </c>
      <c r="I208" s="25" t="s">
        <v>4050</v>
      </c>
      <c r="J208" s="24">
        <v>0.90443293803273328</v>
      </c>
      <c r="K208" s="24">
        <v>1.4831784831850593E-7</v>
      </c>
      <c r="L208" s="24">
        <v>9.5566913649418439E-2</v>
      </c>
    </row>
    <row r="209" spans="1:12" ht="140.25" x14ac:dyDescent="0.2">
      <c r="A209" s="25" t="s">
        <v>5854</v>
      </c>
      <c r="B209" s="25" t="s">
        <v>5855</v>
      </c>
      <c r="C209" s="25" t="s">
        <v>74</v>
      </c>
      <c r="D209" s="25" t="s">
        <v>5775</v>
      </c>
      <c r="E209" s="24" t="b">
        <v>0</v>
      </c>
      <c r="F209" s="25" t="s">
        <v>9</v>
      </c>
      <c r="G209" s="25" t="s">
        <v>5856</v>
      </c>
      <c r="H209" s="25" t="s">
        <v>5857</v>
      </c>
      <c r="I209" s="25" t="s">
        <v>10384</v>
      </c>
      <c r="J209" s="24">
        <v>0.99129739845844278</v>
      </c>
      <c r="K209" s="24">
        <v>2.8282081144806621E-10</v>
      </c>
      <c r="L209" s="24">
        <v>8.7026012587363474E-3</v>
      </c>
    </row>
    <row r="210" spans="1:12" ht="127.5" x14ac:dyDescent="0.2">
      <c r="A210" s="25" t="s">
        <v>3509</v>
      </c>
      <c r="B210" s="25" t="s">
        <v>6250</v>
      </c>
      <c r="C210" s="25" t="s">
        <v>74</v>
      </c>
      <c r="D210" s="25" t="s">
        <v>5924</v>
      </c>
      <c r="E210" s="24" t="b">
        <v>0</v>
      </c>
      <c r="F210" s="25" t="s">
        <v>9</v>
      </c>
      <c r="G210" s="25" t="s">
        <v>6251</v>
      </c>
      <c r="H210" s="25" t="s">
        <v>10481</v>
      </c>
      <c r="I210" s="25" t="s">
        <v>6253</v>
      </c>
      <c r="J210" s="24">
        <v>0.79890568432214415</v>
      </c>
      <c r="K210" s="24">
        <v>8.6359454340068407E-5</v>
      </c>
      <c r="L210" s="24">
        <v>0.20100795622351578</v>
      </c>
    </row>
    <row r="211" spans="1:12" ht="165.75" x14ac:dyDescent="0.2">
      <c r="A211" s="25" t="s">
        <v>2813</v>
      </c>
      <c r="B211" s="25" t="s">
        <v>9802</v>
      </c>
      <c r="C211" s="25" t="s">
        <v>74</v>
      </c>
      <c r="D211" s="25" t="s">
        <v>3906</v>
      </c>
      <c r="E211" s="24" t="b">
        <v>0</v>
      </c>
      <c r="F211" s="25" t="s">
        <v>9</v>
      </c>
      <c r="G211" s="25" t="s">
        <v>3967</v>
      </c>
      <c r="H211" s="25" t="s">
        <v>3968</v>
      </c>
      <c r="I211" s="25" t="s">
        <v>3969</v>
      </c>
      <c r="J211" s="24">
        <v>0.99999999689366859</v>
      </c>
      <c r="K211" s="24">
        <v>2.9489722744367749E-11</v>
      </c>
      <c r="L211" s="24">
        <v>3.076841682943262E-9</v>
      </c>
    </row>
    <row r="212" spans="1:12" ht="165.75" x14ac:dyDescent="0.2">
      <c r="A212" s="25" t="s">
        <v>2813</v>
      </c>
      <c r="B212" s="25" t="s">
        <v>6086</v>
      </c>
      <c r="C212" s="25" t="s">
        <v>74</v>
      </c>
      <c r="D212" s="25" t="s">
        <v>5924</v>
      </c>
      <c r="E212" s="24" t="b">
        <v>0</v>
      </c>
      <c r="F212" s="25" t="s">
        <v>9</v>
      </c>
      <c r="G212" s="25" t="s">
        <v>9587</v>
      </c>
      <c r="H212" s="25" t="s">
        <v>3967</v>
      </c>
      <c r="I212" s="25" t="s">
        <v>6087</v>
      </c>
      <c r="J212" s="24">
        <v>0.99997885782322382</v>
      </c>
      <c r="K212" s="24">
        <v>3.1448710722641156E-11</v>
      </c>
      <c r="L212" s="24">
        <v>2.114214532746608E-5</v>
      </c>
    </row>
    <row r="213" spans="1:12" ht="51" x14ac:dyDescent="0.2">
      <c r="A213" s="25" t="s">
        <v>2813</v>
      </c>
      <c r="B213" s="25" t="s">
        <v>6086</v>
      </c>
      <c r="C213" s="25" t="s">
        <v>74</v>
      </c>
      <c r="D213" s="25" t="s">
        <v>5924</v>
      </c>
      <c r="E213" s="24" t="b">
        <v>0</v>
      </c>
      <c r="F213" s="25" t="s">
        <v>9</v>
      </c>
      <c r="G213" s="25" t="s">
        <v>6088</v>
      </c>
      <c r="H213" s="25" t="s">
        <v>6089</v>
      </c>
      <c r="I213" s="25" t="s">
        <v>9085</v>
      </c>
      <c r="J213" s="24">
        <v>0.99996343326651649</v>
      </c>
      <c r="K213" s="24">
        <v>3.5294884517738012E-10</v>
      </c>
      <c r="L213" s="24">
        <v>3.6566380534704789E-5</v>
      </c>
    </row>
    <row r="214" spans="1:12" ht="306" x14ac:dyDescent="0.2">
      <c r="A214" s="25" t="s">
        <v>5366</v>
      </c>
      <c r="B214" s="25" t="s">
        <v>5367</v>
      </c>
      <c r="C214" s="25" t="s">
        <v>74</v>
      </c>
      <c r="D214" s="25" t="s">
        <v>4127</v>
      </c>
      <c r="E214" s="24" t="b">
        <v>0</v>
      </c>
      <c r="F214" s="25" t="s">
        <v>9</v>
      </c>
      <c r="G214" s="25" t="s">
        <v>10272</v>
      </c>
      <c r="H214" s="25" t="s">
        <v>5376</v>
      </c>
      <c r="I214" s="25" t="s">
        <v>10273</v>
      </c>
      <c r="J214" s="24">
        <v>0.56590317496207065</v>
      </c>
      <c r="K214" s="24">
        <v>3.322655469788963E-6</v>
      </c>
      <c r="L214" s="24">
        <v>0.43409350238245947</v>
      </c>
    </row>
    <row r="215" spans="1:12" ht="102" x14ac:dyDescent="0.2">
      <c r="A215" s="25" t="s">
        <v>6493</v>
      </c>
      <c r="B215" s="25" t="s">
        <v>6494</v>
      </c>
      <c r="C215" s="25" t="s">
        <v>74</v>
      </c>
      <c r="D215" s="25" t="s">
        <v>6339</v>
      </c>
      <c r="E215" s="24" t="b">
        <v>0</v>
      </c>
      <c r="F215" s="25" t="s">
        <v>9</v>
      </c>
      <c r="G215" s="25" t="s">
        <v>6495</v>
      </c>
      <c r="H215" s="25" t="s">
        <v>6496</v>
      </c>
      <c r="I215" s="25" t="s">
        <v>6497</v>
      </c>
      <c r="J215" s="24">
        <v>0.99173613668050908</v>
      </c>
      <c r="K215" s="24">
        <v>1.7561992759443862E-5</v>
      </c>
      <c r="L215" s="24">
        <v>8.2463013267313739E-3</v>
      </c>
    </row>
    <row r="216" spans="1:12" ht="114.75" x14ac:dyDescent="0.2">
      <c r="A216" s="25" t="s">
        <v>2784</v>
      </c>
      <c r="B216" s="25" t="s">
        <v>2785</v>
      </c>
      <c r="C216" s="25" t="s">
        <v>74</v>
      </c>
      <c r="D216" s="25" t="s">
        <v>2780</v>
      </c>
      <c r="E216" s="24" t="b">
        <v>0</v>
      </c>
      <c r="F216" s="25" t="s">
        <v>9</v>
      </c>
      <c r="G216" s="25" t="s">
        <v>2786</v>
      </c>
      <c r="H216" s="25" t="s">
        <v>9578</v>
      </c>
      <c r="I216" s="25" t="s">
        <v>9579</v>
      </c>
      <c r="J216" s="24">
        <v>0.99291000436532983</v>
      </c>
      <c r="K216" s="24">
        <v>4.9990421813470736E-4</v>
      </c>
      <c r="L216" s="24">
        <v>6.5900914165355744E-3</v>
      </c>
    </row>
    <row r="217" spans="1:12" ht="102" x14ac:dyDescent="0.2">
      <c r="A217" s="25" t="s">
        <v>111</v>
      </c>
      <c r="B217" s="25" t="s">
        <v>2859</v>
      </c>
      <c r="C217" s="25" t="s">
        <v>74</v>
      </c>
      <c r="D217" s="25" t="s">
        <v>2860</v>
      </c>
      <c r="E217" s="24" t="b">
        <v>0</v>
      </c>
      <c r="F217" s="25" t="s">
        <v>9</v>
      </c>
      <c r="G217" s="25" t="s">
        <v>2861</v>
      </c>
      <c r="H217" s="25" t="s">
        <v>2862</v>
      </c>
      <c r="I217" s="25" t="s">
        <v>2863</v>
      </c>
      <c r="J217" s="24">
        <v>0.65314339282852163</v>
      </c>
      <c r="K217" s="24">
        <v>4.2944190088508992E-8</v>
      </c>
      <c r="L217" s="24">
        <v>0.34685656422728833</v>
      </c>
    </row>
    <row r="218" spans="1:12" ht="114.75" x14ac:dyDescent="0.2">
      <c r="A218" s="25" t="s">
        <v>111</v>
      </c>
      <c r="B218" s="25" t="s">
        <v>5962</v>
      </c>
      <c r="C218" s="25" t="s">
        <v>74</v>
      </c>
      <c r="D218" s="25" t="s">
        <v>5924</v>
      </c>
      <c r="E218" s="24" t="b">
        <v>0</v>
      </c>
      <c r="F218" s="25" t="s">
        <v>9</v>
      </c>
      <c r="G218" s="25" t="s">
        <v>5963</v>
      </c>
      <c r="H218" s="25" t="s">
        <v>5964</v>
      </c>
      <c r="I218" s="25" t="s">
        <v>5965</v>
      </c>
      <c r="J218" s="24">
        <v>0.99998898571300177</v>
      </c>
      <c r="K218" s="24">
        <v>5.9123179872346695E-10</v>
      </c>
      <c r="L218" s="24">
        <v>1.10136957663765E-5</v>
      </c>
    </row>
    <row r="219" spans="1:12" ht="140.25" x14ac:dyDescent="0.2">
      <c r="A219" s="25" t="s">
        <v>4193</v>
      </c>
      <c r="B219" s="25" t="s">
        <v>4202</v>
      </c>
      <c r="C219" s="25" t="s">
        <v>74</v>
      </c>
      <c r="D219" s="25" t="s">
        <v>4127</v>
      </c>
      <c r="E219" s="24" t="b">
        <v>0</v>
      </c>
      <c r="F219" s="25" t="s">
        <v>9</v>
      </c>
      <c r="G219" s="25" t="s">
        <v>9904</v>
      </c>
      <c r="H219" s="25" t="s">
        <v>9905</v>
      </c>
      <c r="I219" s="25" t="s">
        <v>9906</v>
      </c>
      <c r="J219" s="24">
        <v>0.7190310891762508</v>
      </c>
      <c r="K219" s="24">
        <v>2.9683073131705894E-9</v>
      </c>
      <c r="L219" s="24">
        <v>0.28096890785544182</v>
      </c>
    </row>
    <row r="220" spans="1:12" ht="140.25" x14ac:dyDescent="0.2">
      <c r="A220" s="25" t="s">
        <v>5285</v>
      </c>
      <c r="B220" s="25" t="s">
        <v>5286</v>
      </c>
      <c r="C220" s="25" t="s">
        <v>74</v>
      </c>
      <c r="D220" s="25" t="s">
        <v>4127</v>
      </c>
      <c r="E220" s="24" t="b">
        <v>0</v>
      </c>
      <c r="F220" s="25" t="s">
        <v>9</v>
      </c>
      <c r="G220" s="25" t="s">
        <v>5287</v>
      </c>
      <c r="H220" s="25" t="s">
        <v>5288</v>
      </c>
      <c r="I220" s="25" t="s">
        <v>10246</v>
      </c>
      <c r="J220" s="24">
        <v>0.66857289330308178</v>
      </c>
      <c r="K220" s="24">
        <v>1.540812438568739E-7</v>
      </c>
      <c r="L220" s="24">
        <v>0.33142695261567423</v>
      </c>
    </row>
    <row r="221" spans="1:12" ht="153" x14ac:dyDescent="0.2">
      <c r="A221" s="25" t="s">
        <v>4140</v>
      </c>
      <c r="B221" s="25" t="s">
        <v>4141</v>
      </c>
      <c r="C221" s="25" t="s">
        <v>74</v>
      </c>
      <c r="D221" s="25" t="s">
        <v>4127</v>
      </c>
      <c r="E221" s="24" t="b">
        <v>0</v>
      </c>
      <c r="F221" s="25" t="s">
        <v>9</v>
      </c>
      <c r="G221" s="25" t="s">
        <v>9890</v>
      </c>
      <c r="H221" s="25" t="s">
        <v>9891</v>
      </c>
      <c r="I221" s="25" t="s">
        <v>9892</v>
      </c>
      <c r="J221" s="24">
        <v>0.51425189087988454</v>
      </c>
      <c r="K221" s="24">
        <v>2.0262411667436939E-6</v>
      </c>
      <c r="L221" s="24">
        <v>0.4857460828789486</v>
      </c>
    </row>
    <row r="222" spans="1:12" ht="140.25" x14ac:dyDescent="0.2">
      <c r="A222" s="25" t="s">
        <v>847</v>
      </c>
      <c r="B222" s="25" t="s">
        <v>6832</v>
      </c>
      <c r="C222" s="25" t="s">
        <v>74</v>
      </c>
      <c r="D222" s="25" t="s">
        <v>6339</v>
      </c>
      <c r="E222" s="24" t="b">
        <v>0</v>
      </c>
      <c r="F222" s="25" t="s">
        <v>9</v>
      </c>
      <c r="G222" s="25" t="s">
        <v>6850</v>
      </c>
      <c r="H222" s="25" t="s">
        <v>10623</v>
      </c>
      <c r="I222" s="25" t="s">
        <v>10624</v>
      </c>
      <c r="J222" s="24">
        <v>0.95034820905535111</v>
      </c>
      <c r="K222" s="24">
        <v>3.4408701501942737E-9</v>
      </c>
      <c r="L222" s="24">
        <v>4.9651787503778744E-2</v>
      </c>
    </row>
    <row r="223" spans="1:12" ht="102" x14ac:dyDescent="0.2">
      <c r="A223" s="25" t="s">
        <v>7673</v>
      </c>
      <c r="B223" s="25" t="s">
        <v>7674</v>
      </c>
      <c r="C223" s="25" t="s">
        <v>74</v>
      </c>
      <c r="D223" s="25" t="s">
        <v>6339</v>
      </c>
      <c r="E223" s="24" t="b">
        <v>0</v>
      </c>
      <c r="F223" s="25" t="s">
        <v>9</v>
      </c>
      <c r="G223" s="25" t="s">
        <v>9085</v>
      </c>
      <c r="H223" s="25" t="s">
        <v>10893</v>
      </c>
      <c r="I223" s="25" t="s">
        <v>10894</v>
      </c>
      <c r="J223" s="24">
        <v>0.98101799647528709</v>
      </c>
      <c r="K223" s="24">
        <v>1.9638703374841961E-7</v>
      </c>
      <c r="L223" s="24">
        <v>1.8981807137679139E-2</v>
      </c>
    </row>
    <row r="224" spans="1:12" ht="216.75" x14ac:dyDescent="0.2">
      <c r="A224" s="25" t="s">
        <v>7528</v>
      </c>
      <c r="B224" s="25" t="s">
        <v>7529</v>
      </c>
      <c r="C224" s="25" t="s">
        <v>74</v>
      </c>
      <c r="D224" s="25" t="s">
        <v>6339</v>
      </c>
      <c r="E224" s="24" t="b">
        <v>0</v>
      </c>
      <c r="F224" s="25" t="s">
        <v>9</v>
      </c>
      <c r="G224" s="25" t="s">
        <v>7530</v>
      </c>
      <c r="H224" s="25" t="s">
        <v>7531</v>
      </c>
      <c r="I224" s="25" t="s">
        <v>10849</v>
      </c>
      <c r="J224" s="24">
        <v>0.6325378376791283</v>
      </c>
      <c r="K224" s="24">
        <v>2.6785184270086335E-7</v>
      </c>
      <c r="L224" s="24">
        <v>0.36746189446902899</v>
      </c>
    </row>
    <row r="225" spans="1:12" ht="89.25" x14ac:dyDescent="0.2">
      <c r="A225" s="25" t="s">
        <v>6795</v>
      </c>
      <c r="B225" s="25" t="s">
        <v>6800</v>
      </c>
      <c r="C225" s="25" t="s">
        <v>74</v>
      </c>
      <c r="D225" s="25" t="s">
        <v>6339</v>
      </c>
      <c r="E225" s="24" t="b">
        <v>0</v>
      </c>
      <c r="F225" s="25" t="s">
        <v>9</v>
      </c>
      <c r="G225" s="25" t="s">
        <v>10600</v>
      </c>
      <c r="H225" s="25" t="s">
        <v>10601</v>
      </c>
      <c r="I225" s="25" t="s">
        <v>6809</v>
      </c>
      <c r="J225" s="24">
        <v>0.98580529942874273</v>
      </c>
      <c r="K225" s="24">
        <v>3.1288436211477835E-9</v>
      </c>
      <c r="L225" s="24">
        <v>1.4194697442413667E-2</v>
      </c>
    </row>
    <row r="226" spans="1:12" ht="153" x14ac:dyDescent="0.2">
      <c r="A226" s="25" t="s">
        <v>5773</v>
      </c>
      <c r="B226" s="25" t="s">
        <v>5774</v>
      </c>
      <c r="C226" s="25" t="s">
        <v>74</v>
      </c>
      <c r="D226" s="25" t="s">
        <v>5775</v>
      </c>
      <c r="E226" s="24" t="b">
        <v>0</v>
      </c>
      <c r="F226" s="25" t="s">
        <v>9</v>
      </c>
      <c r="G226" s="25" t="s">
        <v>5776</v>
      </c>
      <c r="H226" s="25" t="s">
        <v>5777</v>
      </c>
      <c r="I226" s="25" t="s">
        <v>5778</v>
      </c>
      <c r="J226" s="24">
        <v>0.89569424665352715</v>
      </c>
      <c r="K226" s="24">
        <v>1.5458475864450692E-8</v>
      </c>
      <c r="L226" s="24">
        <v>0.10430573788799688</v>
      </c>
    </row>
    <row r="227" spans="1:12" ht="255" x14ac:dyDescent="0.2">
      <c r="A227" s="25" t="s">
        <v>2664</v>
      </c>
      <c r="B227" s="25" t="s">
        <v>5863</v>
      </c>
      <c r="C227" s="25" t="s">
        <v>74</v>
      </c>
      <c r="D227" s="25" t="s">
        <v>5775</v>
      </c>
      <c r="E227" s="24" t="b">
        <v>0</v>
      </c>
      <c r="F227" s="25" t="s">
        <v>9</v>
      </c>
      <c r="G227" s="25" t="s">
        <v>5864</v>
      </c>
      <c r="H227" s="25" t="s">
        <v>10386</v>
      </c>
      <c r="I227" s="25" t="s">
        <v>10387</v>
      </c>
      <c r="J227" s="24">
        <v>0.99998419825466556</v>
      </c>
      <c r="K227" s="24">
        <v>7.2572906578129479E-12</v>
      </c>
      <c r="L227" s="24">
        <v>1.5801738077311406E-5</v>
      </c>
    </row>
    <row r="228" spans="1:12" ht="89.25" x14ac:dyDescent="0.2">
      <c r="A228" s="25" t="s">
        <v>3955</v>
      </c>
      <c r="B228" s="25" t="s">
        <v>9795</v>
      </c>
      <c r="C228" s="25" t="s">
        <v>74</v>
      </c>
      <c r="D228" s="25" t="s">
        <v>3906</v>
      </c>
      <c r="E228" s="24" t="b">
        <v>0</v>
      </c>
      <c r="F228" s="25" t="s">
        <v>9</v>
      </c>
      <c r="G228" s="25" t="s">
        <v>3956</v>
      </c>
      <c r="H228" s="25" t="s">
        <v>3957</v>
      </c>
      <c r="I228" s="25" t="s">
        <v>3958</v>
      </c>
      <c r="J228" s="24">
        <v>0.99997144494137902</v>
      </c>
      <c r="K228" s="24">
        <v>9.1411637747566661E-9</v>
      </c>
      <c r="L228" s="24">
        <v>2.8545917457339242E-5</v>
      </c>
    </row>
    <row r="229" spans="1:12" ht="242.25" x14ac:dyDescent="0.2">
      <c r="A229" s="25" t="s">
        <v>1286</v>
      </c>
      <c r="B229" s="25" t="s">
        <v>1287</v>
      </c>
      <c r="C229" s="25" t="s">
        <v>74</v>
      </c>
      <c r="D229" s="25" t="s">
        <v>407</v>
      </c>
      <c r="E229" s="24" t="b">
        <v>0</v>
      </c>
      <c r="F229" s="25" t="s">
        <v>9</v>
      </c>
      <c r="G229" s="25" t="s">
        <v>9299</v>
      </c>
      <c r="H229" s="25" t="s">
        <v>9300</v>
      </c>
      <c r="I229" s="25" t="s">
        <v>9301</v>
      </c>
      <c r="J229" s="24">
        <v>0.80777154955476516</v>
      </c>
      <c r="K229" s="24">
        <v>8.1843844498828047E-2</v>
      </c>
      <c r="L229" s="24">
        <v>0.11038460594640692</v>
      </c>
    </row>
    <row r="230" spans="1:12" ht="127.5" x14ac:dyDescent="0.2">
      <c r="A230" s="25" t="s">
        <v>1556</v>
      </c>
      <c r="B230" s="25" t="s">
        <v>1565</v>
      </c>
      <c r="C230" s="25" t="s">
        <v>74</v>
      </c>
      <c r="D230" s="25" t="s">
        <v>407</v>
      </c>
      <c r="E230" s="24" t="b">
        <v>0</v>
      </c>
      <c r="F230" s="25" t="s">
        <v>9</v>
      </c>
      <c r="G230" s="25" t="s">
        <v>1566</v>
      </c>
      <c r="H230" s="25" t="s">
        <v>9354</v>
      </c>
      <c r="I230" s="25" t="s">
        <v>9085</v>
      </c>
      <c r="J230" s="24">
        <v>0.92091957697974314</v>
      </c>
      <c r="K230" s="24">
        <v>1.8232754370825664E-8</v>
      </c>
      <c r="L230" s="24">
        <v>7.9080404787502417E-2</v>
      </c>
    </row>
    <row r="231" spans="1:12" ht="114.75" x14ac:dyDescent="0.2">
      <c r="A231" s="25" t="s">
        <v>3806</v>
      </c>
      <c r="B231" s="25" t="s">
        <v>9856</v>
      </c>
      <c r="C231" s="25" t="s">
        <v>74</v>
      </c>
      <c r="D231" s="25" t="s">
        <v>3906</v>
      </c>
      <c r="E231" s="24" t="b">
        <v>0</v>
      </c>
      <c r="F231" s="25" t="s">
        <v>9</v>
      </c>
      <c r="G231" s="25" t="s">
        <v>4060</v>
      </c>
      <c r="H231" s="25" t="s">
        <v>4061</v>
      </c>
      <c r="I231" s="25" t="s">
        <v>4062</v>
      </c>
      <c r="J231" s="24">
        <v>0.99547056624420627</v>
      </c>
      <c r="K231" s="24">
        <v>8.2412293173096868E-9</v>
      </c>
      <c r="L231" s="24">
        <v>4.5294255145644242E-3</v>
      </c>
    </row>
    <row r="232" spans="1:12" ht="153" x14ac:dyDescent="0.2">
      <c r="A232" s="25" t="s">
        <v>3821</v>
      </c>
      <c r="B232" s="25" t="s">
        <v>3852</v>
      </c>
      <c r="C232" s="25" t="s">
        <v>74</v>
      </c>
      <c r="D232" s="25" t="s">
        <v>3823</v>
      </c>
      <c r="E232" s="24" t="b">
        <v>0</v>
      </c>
      <c r="F232" s="25" t="s">
        <v>9</v>
      </c>
      <c r="G232" s="25" t="s">
        <v>3853</v>
      </c>
      <c r="H232" s="25" t="s">
        <v>3854</v>
      </c>
      <c r="I232" s="25" t="s">
        <v>3855</v>
      </c>
      <c r="J232" s="24">
        <v>0.98773021488136326</v>
      </c>
      <c r="K232" s="24">
        <v>3.6736854088340553E-7</v>
      </c>
      <c r="L232" s="24">
        <v>1.2269417750095912E-2</v>
      </c>
    </row>
    <row r="233" spans="1:12" ht="127.5" x14ac:dyDescent="0.2">
      <c r="A233" s="25" t="s">
        <v>5154</v>
      </c>
      <c r="B233" s="25" t="s">
        <v>5155</v>
      </c>
      <c r="C233" s="25" t="s">
        <v>74</v>
      </c>
      <c r="D233" s="25" t="s">
        <v>4127</v>
      </c>
      <c r="E233" s="24" t="b">
        <v>0</v>
      </c>
      <c r="F233" s="25" t="s">
        <v>9</v>
      </c>
      <c r="G233" s="25" t="s">
        <v>5159</v>
      </c>
      <c r="H233" s="25" t="s">
        <v>5160</v>
      </c>
      <c r="I233" s="25" t="s">
        <v>5161</v>
      </c>
      <c r="J233" s="24">
        <v>0.99182194837906767</v>
      </c>
      <c r="K233" s="24">
        <v>2.4923673827383517E-10</v>
      </c>
      <c r="L233" s="24">
        <v>8.1780513716954509E-3</v>
      </c>
    </row>
    <row r="234" spans="1:12" ht="51" x14ac:dyDescent="0.2">
      <c r="A234" s="25" t="s">
        <v>8250</v>
      </c>
      <c r="B234" s="25" t="s">
        <v>8251</v>
      </c>
      <c r="C234" s="25" t="s">
        <v>8252</v>
      </c>
      <c r="D234" s="25" t="s">
        <v>6339</v>
      </c>
      <c r="E234" s="24" t="b">
        <v>0</v>
      </c>
      <c r="F234" s="25" t="s">
        <v>9</v>
      </c>
      <c r="G234" s="25" t="s">
        <v>9085</v>
      </c>
      <c r="H234" s="25" t="s">
        <v>8253</v>
      </c>
      <c r="I234" s="25" t="s">
        <v>9085</v>
      </c>
      <c r="J234" s="24">
        <v>0.90258278058936869</v>
      </c>
      <c r="K234" s="24">
        <v>1.6660150022312851E-11</v>
      </c>
      <c r="L234" s="24">
        <v>9.7417219393971133E-2</v>
      </c>
    </row>
    <row r="235" spans="1:12" ht="38.25" x14ac:dyDescent="0.2">
      <c r="A235" s="25" t="s">
        <v>498</v>
      </c>
      <c r="B235" s="25" t="s">
        <v>499</v>
      </c>
      <c r="C235" s="25" t="s">
        <v>500</v>
      </c>
      <c r="D235" s="25" t="s">
        <v>407</v>
      </c>
      <c r="E235" s="24" t="b">
        <v>0</v>
      </c>
      <c r="F235" s="25" t="s">
        <v>10</v>
      </c>
      <c r="G235" s="25" t="s">
        <v>501</v>
      </c>
      <c r="H235" s="25" t="s">
        <v>502</v>
      </c>
      <c r="I235" s="25" t="s">
        <v>9085</v>
      </c>
      <c r="J235" s="24">
        <v>3.8501141787899763E-5</v>
      </c>
      <c r="K235" s="24">
        <v>0.99970305510499469</v>
      </c>
      <c r="L235" s="24">
        <v>2.5844375321748168E-4</v>
      </c>
    </row>
    <row r="236" spans="1:12" ht="63.75" x14ac:dyDescent="0.2">
      <c r="A236" s="25" t="s">
        <v>5330</v>
      </c>
      <c r="B236" s="25" t="s">
        <v>5358</v>
      </c>
      <c r="C236" s="25" t="s">
        <v>88</v>
      </c>
      <c r="D236" s="25" t="s">
        <v>4127</v>
      </c>
      <c r="E236" s="24" t="b">
        <v>0</v>
      </c>
      <c r="F236" s="25" t="s">
        <v>10</v>
      </c>
      <c r="G236" s="25" t="s">
        <v>5359</v>
      </c>
      <c r="H236" s="25" t="s">
        <v>5360</v>
      </c>
      <c r="I236" s="25" t="s">
        <v>9085</v>
      </c>
      <c r="J236" s="24">
        <v>5.5515980549638691E-11</v>
      </c>
      <c r="K236" s="24">
        <v>0.99999999994212252</v>
      </c>
      <c r="L236" s="24">
        <v>2.3614997774868311E-12</v>
      </c>
    </row>
    <row r="237" spans="1:12" ht="140.25" x14ac:dyDescent="0.2">
      <c r="A237" s="25" t="s">
        <v>190</v>
      </c>
      <c r="B237" s="25" t="s">
        <v>191</v>
      </c>
      <c r="C237" s="25" t="s">
        <v>88</v>
      </c>
      <c r="D237" s="25" t="s">
        <v>96</v>
      </c>
      <c r="E237" s="24" t="b">
        <v>0</v>
      </c>
      <c r="F237" s="25" t="s">
        <v>10</v>
      </c>
      <c r="G237" s="25" t="s">
        <v>9111</v>
      </c>
      <c r="H237" s="25" t="s">
        <v>193</v>
      </c>
      <c r="I237" s="25" t="s">
        <v>194</v>
      </c>
      <c r="J237" s="24">
        <v>5.5590890699257603E-6</v>
      </c>
      <c r="K237" s="24">
        <v>0.89862103487809197</v>
      </c>
      <c r="L237" s="24">
        <v>0.10137340603283806</v>
      </c>
    </row>
    <row r="238" spans="1:12" ht="102" x14ac:dyDescent="0.2">
      <c r="A238" s="25" t="s">
        <v>190</v>
      </c>
      <c r="B238" s="25" t="s">
        <v>1331</v>
      </c>
      <c r="C238" s="25" t="s">
        <v>88</v>
      </c>
      <c r="D238" s="25" t="s">
        <v>407</v>
      </c>
      <c r="E238" s="24" t="b">
        <v>0</v>
      </c>
      <c r="F238" s="25" t="s">
        <v>10</v>
      </c>
      <c r="G238" s="25" t="s">
        <v>193</v>
      </c>
      <c r="H238" s="25" t="s">
        <v>1332</v>
      </c>
      <c r="I238" s="25" t="s">
        <v>1333</v>
      </c>
      <c r="J238" s="24">
        <v>9.7186013436183278E-16</v>
      </c>
      <c r="K238" s="24">
        <v>0.99999999998689981</v>
      </c>
      <c r="L238" s="24">
        <v>1.3099369936776906E-11</v>
      </c>
    </row>
    <row r="239" spans="1:12" ht="76.5" x14ac:dyDescent="0.2">
      <c r="A239" s="25" t="s">
        <v>190</v>
      </c>
      <c r="B239" s="25" t="s">
        <v>1334</v>
      </c>
      <c r="C239" s="25" t="s">
        <v>88</v>
      </c>
      <c r="D239" s="25" t="s">
        <v>407</v>
      </c>
      <c r="E239" s="24" t="b">
        <v>0</v>
      </c>
      <c r="F239" s="25" t="s">
        <v>10</v>
      </c>
      <c r="G239" s="25" t="s">
        <v>1332</v>
      </c>
      <c r="H239" s="25" t="s">
        <v>1333</v>
      </c>
      <c r="I239" s="25" t="s">
        <v>9085</v>
      </c>
      <c r="J239" s="24">
        <v>2.1601336326963352E-15</v>
      </c>
      <c r="K239" s="24">
        <v>0.99999999998437916</v>
      </c>
      <c r="L239" s="24">
        <v>1.5618514844757462E-11</v>
      </c>
    </row>
    <row r="240" spans="1:12" ht="76.5" x14ac:dyDescent="0.2">
      <c r="A240" s="25" t="s">
        <v>5884</v>
      </c>
      <c r="B240" s="25" t="s">
        <v>5885</v>
      </c>
      <c r="C240" s="25" t="s">
        <v>88</v>
      </c>
      <c r="D240" s="25" t="s">
        <v>5869</v>
      </c>
      <c r="E240" s="24" t="b">
        <v>0</v>
      </c>
      <c r="F240" s="25" t="s">
        <v>10</v>
      </c>
      <c r="G240" s="25" t="s">
        <v>5886</v>
      </c>
      <c r="H240" s="25" t="s">
        <v>5887</v>
      </c>
      <c r="I240" s="25" t="s">
        <v>9085</v>
      </c>
      <c r="J240" s="24">
        <v>1.8336105806292951E-7</v>
      </c>
      <c r="K240" s="24">
        <v>0.99999824262105719</v>
      </c>
      <c r="L240" s="24">
        <v>1.5740178848681575E-6</v>
      </c>
    </row>
    <row r="241" spans="1:12" ht="89.25" x14ac:dyDescent="0.2">
      <c r="A241" s="25" t="s">
        <v>160</v>
      </c>
      <c r="B241" s="25" t="s">
        <v>161</v>
      </c>
      <c r="C241" s="25" t="s">
        <v>88</v>
      </c>
      <c r="D241" s="25" t="s">
        <v>96</v>
      </c>
      <c r="E241" s="24" t="b">
        <v>0</v>
      </c>
      <c r="F241" s="25" t="s">
        <v>10</v>
      </c>
      <c r="G241" s="25" t="s">
        <v>9106</v>
      </c>
      <c r="H241" s="25" t="s">
        <v>163</v>
      </c>
      <c r="I241" s="25" t="s">
        <v>9085</v>
      </c>
      <c r="J241" s="24">
        <v>7.9671056597636766E-8</v>
      </c>
      <c r="K241" s="24">
        <v>0.99999991567598756</v>
      </c>
      <c r="L241" s="24">
        <v>4.6529557554017991E-9</v>
      </c>
    </row>
    <row r="242" spans="1:12" ht="38.25" x14ac:dyDescent="0.2">
      <c r="A242" s="25" t="s">
        <v>754</v>
      </c>
      <c r="B242" s="25" t="s">
        <v>759</v>
      </c>
      <c r="C242" s="25" t="s">
        <v>88</v>
      </c>
      <c r="D242" s="25" t="s">
        <v>407</v>
      </c>
      <c r="E242" s="24" t="b">
        <v>0</v>
      </c>
      <c r="F242" s="25" t="s">
        <v>10</v>
      </c>
      <c r="G242" s="25" t="s">
        <v>762</v>
      </c>
      <c r="H242" s="25" t="s">
        <v>763</v>
      </c>
      <c r="I242" s="25" t="s">
        <v>9085</v>
      </c>
      <c r="J242" s="24">
        <v>3.6392057843260745E-9</v>
      </c>
      <c r="K242" s="24">
        <v>0.99999999539180018</v>
      </c>
      <c r="L242" s="24">
        <v>9.6899405499372165E-10</v>
      </c>
    </row>
    <row r="243" spans="1:12" ht="63.75" x14ac:dyDescent="0.2">
      <c r="A243" s="25" t="s">
        <v>2433</v>
      </c>
      <c r="B243" s="25" t="s">
        <v>2438</v>
      </c>
      <c r="C243" s="25" t="s">
        <v>88</v>
      </c>
      <c r="D243" s="25" t="s">
        <v>407</v>
      </c>
      <c r="E243" s="24" t="b">
        <v>0</v>
      </c>
      <c r="F243" s="25" t="s">
        <v>10</v>
      </c>
      <c r="G243" s="25" t="s">
        <v>2439</v>
      </c>
      <c r="H243" s="25" t="s">
        <v>2440</v>
      </c>
      <c r="I243" s="25" t="s">
        <v>9085</v>
      </c>
      <c r="J243" s="24">
        <v>3.962032959850942E-16</v>
      </c>
      <c r="K243" s="24">
        <v>0.99999999999996625</v>
      </c>
      <c r="L243" s="24">
        <v>3.3241315169670541E-14</v>
      </c>
    </row>
    <row r="244" spans="1:12" ht="51" x14ac:dyDescent="0.2">
      <c r="A244" s="25" t="s">
        <v>1404</v>
      </c>
      <c r="B244" s="25" t="s">
        <v>1412</v>
      </c>
      <c r="C244" s="25" t="s">
        <v>88</v>
      </c>
      <c r="D244" s="25" t="s">
        <v>407</v>
      </c>
      <c r="E244" s="24" t="b">
        <v>0</v>
      </c>
      <c r="F244" s="25" t="s">
        <v>10</v>
      </c>
      <c r="G244" s="25" t="s">
        <v>1413</v>
      </c>
      <c r="H244" s="25" t="s">
        <v>1414</v>
      </c>
      <c r="I244" s="25" t="s">
        <v>9085</v>
      </c>
      <c r="J244" s="24">
        <v>1.9484774259150378E-20</v>
      </c>
      <c r="K244" s="24">
        <v>1</v>
      </c>
      <c r="L244" s="24">
        <v>5.1026500961738869E-17</v>
      </c>
    </row>
    <row r="245" spans="1:12" ht="178.5" x14ac:dyDescent="0.2">
      <c r="A245" s="25" t="s">
        <v>739</v>
      </c>
      <c r="B245" s="25" t="s">
        <v>4275</v>
      </c>
      <c r="C245" s="25" t="s">
        <v>26</v>
      </c>
      <c r="D245" s="25" t="s">
        <v>4127</v>
      </c>
      <c r="E245" s="24" t="b">
        <v>0</v>
      </c>
      <c r="F245" s="25" t="s">
        <v>10</v>
      </c>
      <c r="G245" s="25" t="s">
        <v>4276</v>
      </c>
      <c r="H245" s="25" t="s">
        <v>4277</v>
      </c>
      <c r="I245" s="25" t="s">
        <v>4278</v>
      </c>
      <c r="J245" s="24">
        <v>2.5925849831722825E-6</v>
      </c>
      <c r="K245" s="24">
        <v>0.99999731759850097</v>
      </c>
      <c r="L245" s="24">
        <v>8.9816515820474511E-8</v>
      </c>
    </row>
    <row r="246" spans="1:12" ht="51" x14ac:dyDescent="0.2">
      <c r="A246" s="25" t="s">
        <v>469</v>
      </c>
      <c r="B246" s="25" t="s">
        <v>470</v>
      </c>
      <c r="C246" s="25" t="s">
        <v>26</v>
      </c>
      <c r="D246" s="25" t="s">
        <v>407</v>
      </c>
      <c r="E246" s="24" t="b">
        <v>0</v>
      </c>
      <c r="F246" s="25" t="s">
        <v>10</v>
      </c>
      <c r="G246" s="25" t="s">
        <v>471</v>
      </c>
      <c r="H246" s="25" t="s">
        <v>472</v>
      </c>
      <c r="I246" s="25" t="s">
        <v>9085</v>
      </c>
      <c r="J246" s="24">
        <v>2.1149963572146419E-13</v>
      </c>
      <c r="K246" s="24">
        <v>0.99999999998396305</v>
      </c>
      <c r="L246" s="24">
        <v>1.5825396174570025E-11</v>
      </c>
    </row>
    <row r="247" spans="1:12" ht="63.75" x14ac:dyDescent="0.2">
      <c r="A247" s="25" t="s">
        <v>4955</v>
      </c>
      <c r="B247" s="25" t="s">
        <v>4341</v>
      </c>
      <c r="C247" s="25" t="s">
        <v>26</v>
      </c>
      <c r="D247" s="25" t="s">
        <v>4127</v>
      </c>
      <c r="E247" s="24" t="b">
        <v>0</v>
      </c>
      <c r="F247" s="25" t="s">
        <v>10</v>
      </c>
      <c r="G247" s="25" t="s">
        <v>9085</v>
      </c>
      <c r="H247" s="25" t="s">
        <v>4978</v>
      </c>
      <c r="I247" s="25" t="s">
        <v>9085</v>
      </c>
      <c r="J247" s="24">
        <v>3.9361612336361627E-14</v>
      </c>
      <c r="K247" s="24">
        <v>0.9999999999999607</v>
      </c>
      <c r="L247" s="24">
        <v>3.8079338599567365E-17</v>
      </c>
    </row>
    <row r="248" spans="1:12" ht="127.5" x14ac:dyDescent="0.2">
      <c r="A248" s="25" t="s">
        <v>483</v>
      </c>
      <c r="B248" s="25" t="s">
        <v>484</v>
      </c>
      <c r="C248" s="25" t="s">
        <v>26</v>
      </c>
      <c r="D248" s="25" t="s">
        <v>407</v>
      </c>
      <c r="E248" s="24" t="b">
        <v>0</v>
      </c>
      <c r="F248" s="25" t="s">
        <v>10</v>
      </c>
      <c r="G248" s="25" t="s">
        <v>9085</v>
      </c>
      <c r="H248" s="25" t="s">
        <v>485</v>
      </c>
      <c r="I248" s="25" t="s">
        <v>9153</v>
      </c>
      <c r="J248" s="24">
        <v>1.3558093924300916E-20</v>
      </c>
      <c r="K248" s="24">
        <v>1</v>
      </c>
      <c r="L248" s="24">
        <v>8.7734124593533459E-20</v>
      </c>
    </row>
    <row r="249" spans="1:12" ht="89.25" x14ac:dyDescent="0.2">
      <c r="A249" s="25" t="s">
        <v>2220</v>
      </c>
      <c r="B249" s="25" t="s">
        <v>2221</v>
      </c>
      <c r="C249" s="25" t="s">
        <v>26</v>
      </c>
      <c r="D249" s="25" t="s">
        <v>407</v>
      </c>
      <c r="E249" s="24" t="b">
        <v>0</v>
      </c>
      <c r="F249" s="25" t="s">
        <v>10</v>
      </c>
      <c r="G249" s="25" t="s">
        <v>2222</v>
      </c>
      <c r="H249" s="25" t="s">
        <v>9480</v>
      </c>
      <c r="I249" s="25" t="s">
        <v>2224</v>
      </c>
      <c r="J249" s="24">
        <v>5.2054614800141629E-10</v>
      </c>
      <c r="K249" s="24">
        <v>0.99993147594392717</v>
      </c>
      <c r="L249" s="24">
        <v>6.852353552659103E-5</v>
      </c>
    </row>
    <row r="250" spans="1:12" ht="51" x14ac:dyDescent="0.2">
      <c r="A250" s="25" t="s">
        <v>1874</v>
      </c>
      <c r="B250" s="25" t="s">
        <v>1875</v>
      </c>
      <c r="C250" s="25" t="s">
        <v>26</v>
      </c>
      <c r="D250" s="25" t="s">
        <v>407</v>
      </c>
      <c r="E250" s="24" t="b">
        <v>0</v>
      </c>
      <c r="F250" s="25" t="s">
        <v>10</v>
      </c>
      <c r="G250" s="25" t="s">
        <v>9085</v>
      </c>
      <c r="H250" s="25" t="s">
        <v>1876</v>
      </c>
      <c r="I250" s="25" t="s">
        <v>1877</v>
      </c>
      <c r="J250" s="24">
        <v>1.9707370596821375E-25</v>
      </c>
      <c r="K250" s="24">
        <v>1</v>
      </c>
      <c r="L250" s="24">
        <v>1.3282843524230767E-28</v>
      </c>
    </row>
    <row r="251" spans="1:12" ht="51" x14ac:dyDescent="0.2">
      <c r="A251" s="25" t="s">
        <v>1250</v>
      </c>
      <c r="B251" s="25" t="s">
        <v>1251</v>
      </c>
      <c r="C251" s="25" t="s">
        <v>26</v>
      </c>
      <c r="D251" s="25" t="s">
        <v>407</v>
      </c>
      <c r="E251" s="24" t="b">
        <v>0</v>
      </c>
      <c r="F251" s="25" t="s">
        <v>10</v>
      </c>
      <c r="G251" s="25" t="s">
        <v>1252</v>
      </c>
      <c r="H251" s="25" t="s">
        <v>1253</v>
      </c>
      <c r="I251" s="25" t="s">
        <v>1254</v>
      </c>
      <c r="J251" s="24">
        <v>5.106472901921607E-19</v>
      </c>
      <c r="K251" s="24">
        <v>1</v>
      </c>
      <c r="L251" s="24">
        <v>2.4960715638969405E-20</v>
      </c>
    </row>
    <row r="252" spans="1:12" ht="63.75" x14ac:dyDescent="0.2">
      <c r="A252" s="25" t="s">
        <v>1312</v>
      </c>
      <c r="B252" s="25" t="s">
        <v>1313</v>
      </c>
      <c r="C252" s="25" t="s">
        <v>26</v>
      </c>
      <c r="D252" s="25" t="s">
        <v>407</v>
      </c>
      <c r="E252" s="24" t="b">
        <v>0</v>
      </c>
      <c r="F252" s="25" t="s">
        <v>10</v>
      </c>
      <c r="G252" s="25" t="s">
        <v>9085</v>
      </c>
      <c r="H252" s="25" t="s">
        <v>1317</v>
      </c>
      <c r="I252" s="25" t="s">
        <v>9085</v>
      </c>
      <c r="J252" s="24">
        <v>1.6430158949586368E-13</v>
      </c>
      <c r="K252" s="24">
        <v>0.99999999999971001</v>
      </c>
      <c r="L252" s="24">
        <v>1.2566481468445939E-13</v>
      </c>
    </row>
    <row r="253" spans="1:12" ht="51" x14ac:dyDescent="0.2">
      <c r="A253" s="25" t="s">
        <v>5492</v>
      </c>
      <c r="B253" s="25" t="s">
        <v>5493</v>
      </c>
      <c r="C253" s="25" t="s">
        <v>26</v>
      </c>
      <c r="D253" s="25" t="s">
        <v>4127</v>
      </c>
      <c r="E253" s="24" t="b">
        <v>0</v>
      </c>
      <c r="F253" s="25" t="s">
        <v>10</v>
      </c>
      <c r="G253" s="25" t="s">
        <v>5494</v>
      </c>
      <c r="H253" s="25" t="s">
        <v>5495</v>
      </c>
      <c r="I253" s="25" t="s">
        <v>9085</v>
      </c>
      <c r="J253" s="24">
        <v>1.3335098007859579E-8</v>
      </c>
      <c r="K253" s="24">
        <v>0.99999998661158873</v>
      </c>
      <c r="L253" s="24">
        <v>5.3313341822998314E-11</v>
      </c>
    </row>
    <row r="254" spans="1:12" ht="153" x14ac:dyDescent="0.2">
      <c r="A254" s="25" t="s">
        <v>2496</v>
      </c>
      <c r="B254" s="25" t="s">
        <v>2497</v>
      </c>
      <c r="C254" s="25" t="s">
        <v>26</v>
      </c>
      <c r="D254" s="25" t="s">
        <v>407</v>
      </c>
      <c r="E254" s="24" t="b">
        <v>0</v>
      </c>
      <c r="F254" s="25" t="s">
        <v>10</v>
      </c>
      <c r="G254" s="25" t="s">
        <v>2498</v>
      </c>
      <c r="H254" s="25" t="s">
        <v>2499</v>
      </c>
      <c r="I254" s="25" t="s">
        <v>2500</v>
      </c>
      <c r="J254" s="24">
        <v>6.98019298725279E-9</v>
      </c>
      <c r="K254" s="24">
        <v>0.9999287930011036</v>
      </c>
      <c r="L254" s="24">
        <v>7.1200018703469189E-5</v>
      </c>
    </row>
    <row r="255" spans="1:12" ht="89.25" x14ac:dyDescent="0.2">
      <c r="A255" s="25" t="s">
        <v>393</v>
      </c>
      <c r="B255" s="25" t="s">
        <v>394</v>
      </c>
      <c r="C255" s="25" t="s">
        <v>26</v>
      </c>
      <c r="D255" s="25" t="s">
        <v>385</v>
      </c>
      <c r="E255" s="24" t="b">
        <v>0</v>
      </c>
      <c r="F255" s="25" t="s">
        <v>10</v>
      </c>
      <c r="G255" s="25" t="s">
        <v>9085</v>
      </c>
      <c r="H255" s="25" t="s">
        <v>395</v>
      </c>
      <c r="I255" s="25" t="s">
        <v>396</v>
      </c>
      <c r="J255" s="24">
        <v>9.4330457116613909E-10</v>
      </c>
      <c r="K255" s="24">
        <v>0.99999999504032244</v>
      </c>
      <c r="L255" s="24">
        <v>4.0163729467671507E-9</v>
      </c>
    </row>
    <row r="256" spans="1:12" ht="89.25" x14ac:dyDescent="0.2">
      <c r="A256" s="25" t="s">
        <v>393</v>
      </c>
      <c r="B256" s="25" t="s">
        <v>4912</v>
      </c>
      <c r="C256" s="25" t="s">
        <v>26</v>
      </c>
      <c r="D256" s="25" t="s">
        <v>4127</v>
      </c>
      <c r="E256" s="24" t="b">
        <v>0</v>
      </c>
      <c r="F256" s="25" t="s">
        <v>10</v>
      </c>
      <c r="G256" s="25" t="s">
        <v>395</v>
      </c>
      <c r="H256" s="25" t="s">
        <v>4913</v>
      </c>
      <c r="I256" s="25" t="s">
        <v>4914</v>
      </c>
      <c r="J256" s="24">
        <v>7.9695579204565007E-12</v>
      </c>
      <c r="K256" s="24">
        <v>0.99999999998774847</v>
      </c>
      <c r="L256" s="24">
        <v>4.2818798808154738E-12</v>
      </c>
    </row>
    <row r="257" spans="1:12" ht="51" x14ac:dyDescent="0.2">
      <c r="A257" s="25" t="s">
        <v>53</v>
      </c>
      <c r="B257" s="25" t="s">
        <v>54</v>
      </c>
      <c r="C257" s="25" t="s">
        <v>26</v>
      </c>
      <c r="D257" s="25" t="s">
        <v>15</v>
      </c>
      <c r="E257" s="24" t="b">
        <v>0</v>
      </c>
      <c r="F257" s="25" t="s">
        <v>10</v>
      </c>
      <c r="G257" s="25" t="s">
        <v>55</v>
      </c>
      <c r="H257" s="25" t="s">
        <v>56</v>
      </c>
      <c r="I257" s="25" t="s">
        <v>9085</v>
      </c>
      <c r="J257" s="24">
        <v>4.3196077446577261E-23</v>
      </c>
      <c r="K257" s="24">
        <v>1</v>
      </c>
      <c r="L257" s="24">
        <v>1.3409351562613939E-23</v>
      </c>
    </row>
    <row r="258" spans="1:12" ht="102" x14ac:dyDescent="0.2">
      <c r="A258" s="25" t="s">
        <v>1194</v>
      </c>
      <c r="B258" s="25" t="s">
        <v>1199</v>
      </c>
      <c r="C258" s="25" t="s">
        <v>26</v>
      </c>
      <c r="D258" s="25" t="s">
        <v>407</v>
      </c>
      <c r="E258" s="24" t="b">
        <v>0</v>
      </c>
      <c r="F258" s="25" t="s">
        <v>10</v>
      </c>
      <c r="G258" s="25" t="s">
        <v>175</v>
      </c>
      <c r="H258" s="25" t="s">
        <v>1200</v>
      </c>
      <c r="I258" s="25" t="s">
        <v>1201</v>
      </c>
      <c r="J258" s="24">
        <v>1.5594584810430348E-19</v>
      </c>
      <c r="K258" s="24">
        <v>1</v>
      </c>
      <c r="L258" s="24">
        <v>3.1463908173030231E-20</v>
      </c>
    </row>
    <row r="259" spans="1:12" ht="51" x14ac:dyDescent="0.2">
      <c r="A259" s="25" t="s">
        <v>2305</v>
      </c>
      <c r="B259" s="25" t="s">
        <v>2306</v>
      </c>
      <c r="C259" s="25" t="s">
        <v>26</v>
      </c>
      <c r="D259" s="25" t="s">
        <v>407</v>
      </c>
      <c r="E259" s="24" t="b">
        <v>0</v>
      </c>
      <c r="F259" s="25" t="s">
        <v>10</v>
      </c>
      <c r="G259" s="25" t="s">
        <v>9085</v>
      </c>
      <c r="H259" s="25" t="s">
        <v>2307</v>
      </c>
      <c r="I259" s="25" t="s">
        <v>2308</v>
      </c>
      <c r="J259" s="24">
        <v>2.3443377828678953E-23</v>
      </c>
      <c r="K259" s="24">
        <v>1</v>
      </c>
      <c r="L259" s="24">
        <v>1.9683320248409756E-25</v>
      </c>
    </row>
    <row r="260" spans="1:12" ht="51" x14ac:dyDescent="0.2">
      <c r="A260" s="25" t="s">
        <v>2305</v>
      </c>
      <c r="B260" s="25" t="s">
        <v>3508</v>
      </c>
      <c r="C260" s="25" t="s">
        <v>26</v>
      </c>
      <c r="D260" s="25" t="s">
        <v>3036</v>
      </c>
      <c r="E260" s="24" t="b">
        <v>0</v>
      </c>
      <c r="F260" s="25" t="s">
        <v>10</v>
      </c>
      <c r="G260" s="25" t="s">
        <v>2307</v>
      </c>
      <c r="H260" s="25" t="s">
        <v>2308</v>
      </c>
      <c r="I260" s="25" t="s">
        <v>9085</v>
      </c>
      <c r="J260" s="24">
        <v>1.0203465035629701E-25</v>
      </c>
      <c r="K260" s="24">
        <v>1</v>
      </c>
      <c r="L260" s="24">
        <v>7.5891211640021674E-30</v>
      </c>
    </row>
    <row r="261" spans="1:12" ht="63.75" x14ac:dyDescent="0.2">
      <c r="A261" s="25" t="s">
        <v>1810</v>
      </c>
      <c r="B261" s="25" t="s">
        <v>1811</v>
      </c>
      <c r="C261" s="25" t="s">
        <v>26</v>
      </c>
      <c r="D261" s="25" t="s">
        <v>407</v>
      </c>
      <c r="E261" s="24" t="b">
        <v>0</v>
      </c>
      <c r="F261" s="25" t="s">
        <v>10</v>
      </c>
      <c r="G261" s="25" t="s">
        <v>9397</v>
      </c>
      <c r="H261" s="25" t="s">
        <v>1813</v>
      </c>
      <c r="I261" s="25" t="s">
        <v>1814</v>
      </c>
      <c r="J261" s="24">
        <v>1.1015670538423291E-15</v>
      </c>
      <c r="K261" s="24">
        <v>0.99999999999999889</v>
      </c>
      <c r="L261" s="24">
        <v>9.9984518678003192E-17</v>
      </c>
    </row>
    <row r="262" spans="1:12" ht="63.75" x14ac:dyDescent="0.2">
      <c r="A262" s="25" t="s">
        <v>4256</v>
      </c>
      <c r="B262" s="25" t="s">
        <v>4265</v>
      </c>
      <c r="C262" s="25" t="s">
        <v>26</v>
      </c>
      <c r="D262" s="25" t="s">
        <v>4127</v>
      </c>
      <c r="E262" s="24" t="b">
        <v>0</v>
      </c>
      <c r="F262" s="25" t="s">
        <v>10</v>
      </c>
      <c r="G262" s="25" t="s">
        <v>9085</v>
      </c>
      <c r="H262" s="25" t="s">
        <v>4266</v>
      </c>
      <c r="I262" s="25" t="s">
        <v>4267</v>
      </c>
      <c r="J262" s="24">
        <v>1.7409225756762681E-11</v>
      </c>
      <c r="K262" s="24">
        <v>0.99999999995867772</v>
      </c>
      <c r="L262" s="24">
        <v>2.3913107636646371E-11</v>
      </c>
    </row>
    <row r="263" spans="1:12" ht="89.25" x14ac:dyDescent="0.2">
      <c r="A263" s="25" t="s">
        <v>173</v>
      </c>
      <c r="B263" s="25" t="s">
        <v>174</v>
      </c>
      <c r="C263" s="25" t="s">
        <v>26</v>
      </c>
      <c r="D263" s="25" t="s">
        <v>96</v>
      </c>
      <c r="E263" s="24" t="b">
        <v>0</v>
      </c>
      <c r="F263" s="25" t="s">
        <v>10</v>
      </c>
      <c r="G263" s="25" t="s">
        <v>175</v>
      </c>
      <c r="H263" s="25" t="s">
        <v>176</v>
      </c>
      <c r="I263" s="25" t="s">
        <v>177</v>
      </c>
      <c r="J263" s="24">
        <v>1.058853801719031E-15</v>
      </c>
      <c r="K263" s="24">
        <v>0.99999999999999711</v>
      </c>
      <c r="L263" s="24">
        <v>1.8017335529173902E-15</v>
      </c>
    </row>
    <row r="264" spans="1:12" ht="63.75" x14ac:dyDescent="0.2">
      <c r="A264" s="25" t="s">
        <v>64</v>
      </c>
      <c r="B264" s="25" t="s">
        <v>65</v>
      </c>
      <c r="C264" s="25" t="s">
        <v>26</v>
      </c>
      <c r="D264" s="25" t="s">
        <v>15</v>
      </c>
      <c r="E264" s="24" t="b">
        <v>0</v>
      </c>
      <c r="F264" s="25" t="s">
        <v>10</v>
      </c>
      <c r="G264" s="25" t="s">
        <v>9085</v>
      </c>
      <c r="H264" s="25" t="s">
        <v>66</v>
      </c>
      <c r="I264" s="25" t="s">
        <v>9085</v>
      </c>
      <c r="J264" s="24">
        <v>2.2252548284656133E-12</v>
      </c>
      <c r="K264" s="24">
        <v>0.99999999999777134</v>
      </c>
      <c r="L264" s="24">
        <v>3.2385198039764081E-15</v>
      </c>
    </row>
    <row r="265" spans="1:12" ht="51" x14ac:dyDescent="0.2">
      <c r="A265" s="25" t="s">
        <v>3402</v>
      </c>
      <c r="B265" s="25" t="s">
        <v>3403</v>
      </c>
      <c r="C265" s="25" t="s">
        <v>26</v>
      </c>
      <c r="D265" s="25" t="s">
        <v>3036</v>
      </c>
      <c r="E265" s="24" t="b">
        <v>0</v>
      </c>
      <c r="F265" s="25" t="s">
        <v>10</v>
      </c>
      <c r="G265" s="25" t="s">
        <v>9085</v>
      </c>
      <c r="H265" s="25" t="s">
        <v>3404</v>
      </c>
      <c r="I265" s="25" t="s">
        <v>9085</v>
      </c>
      <c r="J265" s="24">
        <v>6.9468786125093182E-19</v>
      </c>
      <c r="K265" s="24">
        <v>1</v>
      </c>
      <c r="L265" s="24">
        <v>4.2129523203836976E-22</v>
      </c>
    </row>
    <row r="266" spans="1:12" ht="153" x14ac:dyDescent="0.2">
      <c r="A266" s="25" t="s">
        <v>318</v>
      </c>
      <c r="B266" s="25" t="s">
        <v>353</v>
      </c>
      <c r="C266" s="25" t="s">
        <v>26</v>
      </c>
      <c r="D266" s="25" t="s">
        <v>354</v>
      </c>
      <c r="E266" s="24" t="b">
        <v>0</v>
      </c>
      <c r="F266" s="25" t="s">
        <v>10</v>
      </c>
      <c r="G266" s="25" t="s">
        <v>9121</v>
      </c>
      <c r="H266" s="25" t="s">
        <v>9127</v>
      </c>
      <c r="I266" s="25" t="s">
        <v>9128</v>
      </c>
      <c r="J266" s="24">
        <v>4.5831112403688186E-5</v>
      </c>
      <c r="K266" s="24">
        <v>0.99994136969407132</v>
      </c>
      <c r="L266" s="24">
        <v>1.2799193524953779E-5</v>
      </c>
    </row>
    <row r="267" spans="1:12" ht="76.5" x14ac:dyDescent="0.2">
      <c r="A267" s="25" t="s">
        <v>178</v>
      </c>
      <c r="B267" s="25" t="s">
        <v>179</v>
      </c>
      <c r="C267" s="25" t="s">
        <v>26</v>
      </c>
      <c r="D267" s="25" t="s">
        <v>96</v>
      </c>
      <c r="E267" s="24" t="b">
        <v>0</v>
      </c>
      <c r="F267" s="25" t="s">
        <v>10</v>
      </c>
      <c r="G267" s="25" t="s">
        <v>175</v>
      </c>
      <c r="H267" s="25" t="s">
        <v>180</v>
      </c>
      <c r="I267" s="25" t="s">
        <v>181</v>
      </c>
      <c r="J267" s="24">
        <v>9.6961943775081992E-20</v>
      </c>
      <c r="K267" s="24">
        <v>1</v>
      </c>
      <c r="L267" s="24">
        <v>7.1590442564163644E-19</v>
      </c>
    </row>
    <row r="268" spans="1:12" ht="63.75" x14ac:dyDescent="0.2">
      <c r="A268" s="25" t="s">
        <v>2547</v>
      </c>
      <c r="B268" s="25" t="s">
        <v>2548</v>
      </c>
      <c r="C268" s="25" t="s">
        <v>26</v>
      </c>
      <c r="D268" s="25" t="s">
        <v>407</v>
      </c>
      <c r="E268" s="24" t="b">
        <v>0</v>
      </c>
      <c r="F268" s="25" t="s">
        <v>10</v>
      </c>
      <c r="G268" s="25" t="s">
        <v>175</v>
      </c>
      <c r="H268" s="25" t="s">
        <v>2549</v>
      </c>
      <c r="I268" s="25" t="s">
        <v>2550</v>
      </c>
      <c r="J268" s="24">
        <v>1.8394490240171449E-17</v>
      </c>
      <c r="K268" s="24">
        <v>1</v>
      </c>
      <c r="L268" s="24">
        <v>1.5150596515581695E-18</v>
      </c>
    </row>
    <row r="269" spans="1:12" ht="89.25" x14ac:dyDescent="0.2">
      <c r="A269" s="25" t="s">
        <v>2364</v>
      </c>
      <c r="B269" s="25" t="s">
        <v>2365</v>
      </c>
      <c r="C269" s="25" t="s">
        <v>26</v>
      </c>
      <c r="D269" s="25" t="s">
        <v>407</v>
      </c>
      <c r="E269" s="24" t="b">
        <v>0</v>
      </c>
      <c r="F269" s="25" t="s">
        <v>10</v>
      </c>
      <c r="G269" s="25" t="s">
        <v>175</v>
      </c>
      <c r="H269" s="25" t="s">
        <v>2366</v>
      </c>
      <c r="I269" s="25" t="s">
        <v>2367</v>
      </c>
      <c r="J269" s="24">
        <v>1.7182313479712401E-16</v>
      </c>
      <c r="K269" s="24">
        <v>0.99999999999999978</v>
      </c>
      <c r="L269" s="24">
        <v>3.0246816102807569E-18</v>
      </c>
    </row>
    <row r="270" spans="1:12" ht="63.75" x14ac:dyDescent="0.2">
      <c r="A270" s="25" t="s">
        <v>654</v>
      </c>
      <c r="B270" s="25" t="s">
        <v>655</v>
      </c>
      <c r="C270" s="25" t="s">
        <v>26</v>
      </c>
      <c r="D270" s="25" t="s">
        <v>407</v>
      </c>
      <c r="E270" s="24" t="b">
        <v>0</v>
      </c>
      <c r="F270" s="25" t="s">
        <v>10</v>
      </c>
      <c r="G270" s="25" t="s">
        <v>175</v>
      </c>
      <c r="H270" s="25" t="s">
        <v>656</v>
      </c>
      <c r="I270" s="25" t="s">
        <v>657</v>
      </c>
      <c r="J270" s="24">
        <v>1.65102293857097E-21</v>
      </c>
      <c r="K270" s="24">
        <v>1</v>
      </c>
      <c r="L270" s="24">
        <v>4.5721469875936555E-24</v>
      </c>
    </row>
    <row r="271" spans="1:12" ht="140.25" x14ac:dyDescent="0.2">
      <c r="A271" s="25" t="s">
        <v>243</v>
      </c>
      <c r="B271" s="25" t="s">
        <v>244</v>
      </c>
      <c r="C271" s="25" t="s">
        <v>26</v>
      </c>
      <c r="D271" s="25" t="s">
        <v>96</v>
      </c>
      <c r="E271" s="24" t="b">
        <v>0</v>
      </c>
      <c r="F271" s="25" t="s">
        <v>10</v>
      </c>
      <c r="G271" s="25" t="s">
        <v>245</v>
      </c>
      <c r="H271" s="25" t="s">
        <v>246</v>
      </c>
      <c r="I271" s="25" t="s">
        <v>9115</v>
      </c>
      <c r="J271" s="24">
        <v>7.5396494140623768E-15</v>
      </c>
      <c r="K271" s="24">
        <v>0.99999999999890421</v>
      </c>
      <c r="L271" s="24">
        <v>1.0882640330462099E-12</v>
      </c>
    </row>
    <row r="272" spans="1:12" ht="165.75" x14ac:dyDescent="0.2">
      <c r="A272" s="25" t="s">
        <v>99</v>
      </c>
      <c r="B272" s="25" t="s">
        <v>100</v>
      </c>
      <c r="C272" s="25" t="s">
        <v>26</v>
      </c>
      <c r="D272" s="25" t="s">
        <v>96</v>
      </c>
      <c r="E272" s="24" t="b">
        <v>0</v>
      </c>
      <c r="F272" s="25" t="s">
        <v>10</v>
      </c>
      <c r="G272" s="25" t="s">
        <v>101</v>
      </c>
      <c r="H272" s="25" t="s">
        <v>102</v>
      </c>
      <c r="I272" s="25" t="s">
        <v>103</v>
      </c>
      <c r="J272" s="24">
        <v>8.1636624000071449E-16</v>
      </c>
      <c r="K272" s="24">
        <v>0.99999999996191535</v>
      </c>
      <c r="L272" s="24">
        <v>3.8083749491874536E-11</v>
      </c>
    </row>
    <row r="273" spans="1:12" ht="127.5" x14ac:dyDescent="0.2">
      <c r="A273" s="25" t="s">
        <v>617</v>
      </c>
      <c r="B273" s="25" t="s">
        <v>618</v>
      </c>
      <c r="C273" s="25" t="s">
        <v>26</v>
      </c>
      <c r="D273" s="25" t="s">
        <v>407</v>
      </c>
      <c r="E273" s="24" t="b">
        <v>0</v>
      </c>
      <c r="F273" s="25" t="s">
        <v>10</v>
      </c>
      <c r="G273" s="25" t="s">
        <v>9181</v>
      </c>
      <c r="H273" s="25" t="s">
        <v>620</v>
      </c>
      <c r="I273" s="25" t="s">
        <v>9182</v>
      </c>
      <c r="J273" s="24">
        <v>2.6407920584592297E-5</v>
      </c>
      <c r="K273" s="24">
        <v>0.98041774327788067</v>
      </c>
      <c r="L273" s="24">
        <v>1.9555848801534787E-2</v>
      </c>
    </row>
    <row r="274" spans="1:12" ht="76.5" x14ac:dyDescent="0.2">
      <c r="A274" s="25" t="s">
        <v>111</v>
      </c>
      <c r="B274" s="25" t="s">
        <v>112</v>
      </c>
      <c r="C274" s="25" t="s">
        <v>26</v>
      </c>
      <c r="D274" s="25" t="s">
        <v>96</v>
      </c>
      <c r="E274" s="24" t="b">
        <v>0</v>
      </c>
      <c r="F274" s="25" t="s">
        <v>10</v>
      </c>
      <c r="G274" s="25" t="s">
        <v>9085</v>
      </c>
      <c r="H274" s="25" t="s">
        <v>113</v>
      </c>
      <c r="I274" s="25" t="s">
        <v>114</v>
      </c>
      <c r="J274" s="24">
        <v>3.127410433399184E-26</v>
      </c>
      <c r="K274" s="24">
        <v>1</v>
      </c>
      <c r="L274" s="24">
        <v>2.3002143988893824E-30</v>
      </c>
    </row>
    <row r="275" spans="1:12" ht="191.25" x14ac:dyDescent="0.2">
      <c r="A275" s="25" t="s">
        <v>111</v>
      </c>
      <c r="B275" s="25" t="s">
        <v>112</v>
      </c>
      <c r="C275" s="25" t="s">
        <v>26</v>
      </c>
      <c r="D275" s="25" t="s">
        <v>96</v>
      </c>
      <c r="E275" s="24" t="b">
        <v>0</v>
      </c>
      <c r="F275" s="25" t="s">
        <v>10</v>
      </c>
      <c r="G275" s="25" t="s">
        <v>115</v>
      </c>
      <c r="H275" s="25" t="s">
        <v>9094</v>
      </c>
      <c r="I275" s="25" t="s">
        <v>9095</v>
      </c>
      <c r="J275" s="24">
        <v>2.1309287025211684E-14</v>
      </c>
      <c r="K275" s="24">
        <v>0.99999999758663294</v>
      </c>
      <c r="L275" s="24">
        <v>2.4133457201508435E-9</v>
      </c>
    </row>
    <row r="276" spans="1:12" ht="114.75" x14ac:dyDescent="0.2">
      <c r="A276" s="25" t="s">
        <v>111</v>
      </c>
      <c r="B276" s="25" t="s">
        <v>112</v>
      </c>
      <c r="C276" s="25" t="s">
        <v>26</v>
      </c>
      <c r="D276" s="25" t="s">
        <v>96</v>
      </c>
      <c r="E276" s="24" t="b">
        <v>0</v>
      </c>
      <c r="F276" s="25" t="s">
        <v>10</v>
      </c>
      <c r="G276" s="25" t="s">
        <v>118</v>
      </c>
      <c r="H276" s="25" t="s">
        <v>9096</v>
      </c>
      <c r="I276" s="25" t="s">
        <v>9085</v>
      </c>
      <c r="J276" s="24">
        <v>3.1641838747828699E-11</v>
      </c>
      <c r="K276" s="24">
        <v>0.99998197363783992</v>
      </c>
      <c r="L276" s="24">
        <v>1.8026330518130571E-5</v>
      </c>
    </row>
    <row r="277" spans="1:12" ht="140.25" x14ac:dyDescent="0.2">
      <c r="A277" s="25" t="s">
        <v>111</v>
      </c>
      <c r="B277" s="25" t="s">
        <v>112</v>
      </c>
      <c r="C277" s="25" t="s">
        <v>26</v>
      </c>
      <c r="D277" s="25" t="s">
        <v>96</v>
      </c>
      <c r="E277" s="24" t="b">
        <v>0</v>
      </c>
      <c r="F277" s="25" t="s">
        <v>10</v>
      </c>
      <c r="G277" s="25" t="s">
        <v>120</v>
      </c>
      <c r="H277" s="25" t="s">
        <v>121</v>
      </c>
      <c r="I277" s="25" t="s">
        <v>122</v>
      </c>
      <c r="J277" s="24">
        <v>3.347538371699224E-9</v>
      </c>
      <c r="K277" s="24">
        <v>0.99999953544451126</v>
      </c>
      <c r="L277" s="24">
        <v>4.6120795018452079E-7</v>
      </c>
    </row>
    <row r="278" spans="1:12" ht="51" x14ac:dyDescent="0.2">
      <c r="A278" s="25" t="s">
        <v>1829</v>
      </c>
      <c r="B278" s="25" t="s">
        <v>1830</v>
      </c>
      <c r="C278" s="25" t="s">
        <v>26</v>
      </c>
      <c r="D278" s="25" t="s">
        <v>407</v>
      </c>
      <c r="E278" s="24" t="b">
        <v>0</v>
      </c>
      <c r="F278" s="25" t="s">
        <v>10</v>
      </c>
      <c r="G278" s="25" t="s">
        <v>9085</v>
      </c>
      <c r="H278" s="25" t="s">
        <v>1831</v>
      </c>
      <c r="I278" s="25" t="s">
        <v>1832</v>
      </c>
      <c r="J278" s="24">
        <v>1.7303239130110017E-11</v>
      </c>
      <c r="K278" s="24">
        <v>0.99999999998019407</v>
      </c>
      <c r="L278" s="24">
        <v>2.5026338426142368E-12</v>
      </c>
    </row>
    <row r="279" spans="1:12" ht="102" x14ac:dyDescent="0.2">
      <c r="A279" s="25" t="s">
        <v>2309</v>
      </c>
      <c r="B279" s="25" t="s">
        <v>2310</v>
      </c>
      <c r="C279" s="25" t="s">
        <v>26</v>
      </c>
      <c r="D279" s="25" t="s">
        <v>407</v>
      </c>
      <c r="E279" s="24" t="b">
        <v>0</v>
      </c>
      <c r="F279" s="25" t="s">
        <v>10</v>
      </c>
      <c r="G279" s="25" t="s">
        <v>2311</v>
      </c>
      <c r="H279" s="25" t="s">
        <v>2312</v>
      </c>
      <c r="I279" s="25" t="s">
        <v>2313</v>
      </c>
      <c r="J279" s="24">
        <v>4.3121801223085726E-9</v>
      </c>
      <c r="K279" s="24">
        <v>0.9999406965625689</v>
      </c>
      <c r="L279" s="24">
        <v>5.9299125250980149E-5</v>
      </c>
    </row>
    <row r="280" spans="1:12" ht="76.5" x14ac:dyDescent="0.2">
      <c r="A280" s="25" t="s">
        <v>294</v>
      </c>
      <c r="B280" s="25" t="s">
        <v>295</v>
      </c>
      <c r="C280" s="25" t="s">
        <v>26</v>
      </c>
      <c r="D280" s="25" t="s">
        <v>96</v>
      </c>
      <c r="E280" s="24" t="b">
        <v>0</v>
      </c>
      <c r="F280" s="25" t="s">
        <v>10</v>
      </c>
      <c r="G280" s="25" t="s">
        <v>9085</v>
      </c>
      <c r="H280" s="25" t="s">
        <v>302</v>
      </c>
      <c r="I280" s="25" t="s">
        <v>303</v>
      </c>
      <c r="J280" s="24">
        <v>1.3021987403146123E-15</v>
      </c>
      <c r="K280" s="24">
        <v>0.99999999999999711</v>
      </c>
      <c r="L280" s="24">
        <v>1.4886552656823559E-15</v>
      </c>
    </row>
    <row r="281" spans="1:12" ht="89.25" x14ac:dyDescent="0.2">
      <c r="A281" s="25" t="s">
        <v>262</v>
      </c>
      <c r="B281" s="25" t="s">
        <v>263</v>
      </c>
      <c r="C281" s="25" t="s">
        <v>26</v>
      </c>
      <c r="D281" s="25" t="s">
        <v>96</v>
      </c>
      <c r="E281" s="24" t="b">
        <v>0</v>
      </c>
      <c r="F281" s="25" t="s">
        <v>10</v>
      </c>
      <c r="G281" s="25" t="s">
        <v>9085</v>
      </c>
      <c r="H281" s="25" t="s">
        <v>264</v>
      </c>
      <c r="I281" s="25" t="s">
        <v>265</v>
      </c>
      <c r="J281" s="24">
        <v>5.762619268949488E-15</v>
      </c>
      <c r="K281" s="24">
        <v>0.99999999515574278</v>
      </c>
      <c r="L281" s="24">
        <v>4.8442513521303484E-9</v>
      </c>
    </row>
    <row r="282" spans="1:12" ht="63.75" x14ac:dyDescent="0.2">
      <c r="A282" s="25" t="s">
        <v>262</v>
      </c>
      <c r="B282" s="25" t="s">
        <v>263</v>
      </c>
      <c r="C282" s="25" t="s">
        <v>26</v>
      </c>
      <c r="D282" s="25" t="s">
        <v>96</v>
      </c>
      <c r="E282" s="24" t="b">
        <v>0</v>
      </c>
      <c r="F282" s="25" t="s">
        <v>10</v>
      </c>
      <c r="G282" s="25" t="s">
        <v>264</v>
      </c>
      <c r="H282" s="25" t="s">
        <v>265</v>
      </c>
      <c r="I282" s="25" t="s">
        <v>9085</v>
      </c>
      <c r="J282" s="24">
        <v>7.8305162941410417E-15</v>
      </c>
      <c r="K282" s="24">
        <v>0.99999999994684852</v>
      </c>
      <c r="L282" s="24">
        <v>5.3143710899190032E-11</v>
      </c>
    </row>
    <row r="283" spans="1:12" ht="51" x14ac:dyDescent="0.2">
      <c r="A283" s="25" t="s">
        <v>2260</v>
      </c>
      <c r="B283" s="25" t="s">
        <v>2261</v>
      </c>
      <c r="C283" s="25" t="s">
        <v>26</v>
      </c>
      <c r="D283" s="25" t="s">
        <v>407</v>
      </c>
      <c r="E283" s="24" t="b">
        <v>0</v>
      </c>
      <c r="F283" s="25" t="s">
        <v>10</v>
      </c>
      <c r="G283" s="25" t="s">
        <v>9486</v>
      </c>
      <c r="H283" s="25" t="s">
        <v>2263</v>
      </c>
      <c r="I283" s="25" t="s">
        <v>2264</v>
      </c>
      <c r="J283" s="24">
        <v>3.1607006654281336E-14</v>
      </c>
      <c r="K283" s="24">
        <v>0.9999999999999476</v>
      </c>
      <c r="L283" s="24">
        <v>2.0787571601059431E-14</v>
      </c>
    </row>
    <row r="284" spans="1:12" ht="76.5" x14ac:dyDescent="0.2">
      <c r="A284" s="25" t="s">
        <v>1857</v>
      </c>
      <c r="B284" s="25" t="s">
        <v>1858</v>
      </c>
      <c r="C284" s="25" t="s">
        <v>26</v>
      </c>
      <c r="D284" s="25" t="s">
        <v>407</v>
      </c>
      <c r="E284" s="24" t="b">
        <v>0</v>
      </c>
      <c r="F284" s="25" t="s">
        <v>10</v>
      </c>
      <c r="G284" s="25" t="s">
        <v>9085</v>
      </c>
      <c r="H284" s="25" t="s">
        <v>1859</v>
      </c>
      <c r="I284" s="25" t="s">
        <v>1860</v>
      </c>
      <c r="J284" s="24">
        <v>1.7204712511646164E-4</v>
      </c>
      <c r="K284" s="24">
        <v>0.999588789131449</v>
      </c>
      <c r="L284" s="24">
        <v>2.3916374343457223E-4</v>
      </c>
    </row>
    <row r="285" spans="1:12" ht="89.25" x14ac:dyDescent="0.2">
      <c r="A285" s="25" t="s">
        <v>104</v>
      </c>
      <c r="B285" s="25" t="s">
        <v>105</v>
      </c>
      <c r="C285" s="25" t="s">
        <v>26</v>
      </c>
      <c r="D285" s="25" t="s">
        <v>96</v>
      </c>
      <c r="E285" s="24" t="b">
        <v>0</v>
      </c>
      <c r="F285" s="25" t="s">
        <v>10</v>
      </c>
      <c r="G285" s="25" t="s">
        <v>9085</v>
      </c>
      <c r="H285" s="25" t="s">
        <v>106</v>
      </c>
      <c r="I285" s="25" t="s">
        <v>107</v>
      </c>
      <c r="J285" s="24">
        <v>2.2086015778090829E-16</v>
      </c>
      <c r="K285" s="24">
        <v>0.9999999999998761</v>
      </c>
      <c r="L285" s="24">
        <v>1.2370399593391926E-13</v>
      </c>
    </row>
    <row r="286" spans="1:12" ht="127.5" x14ac:dyDescent="0.2">
      <c r="A286" s="25" t="s">
        <v>104</v>
      </c>
      <c r="B286" s="25" t="s">
        <v>105</v>
      </c>
      <c r="C286" s="25" t="s">
        <v>26</v>
      </c>
      <c r="D286" s="25" t="s">
        <v>96</v>
      </c>
      <c r="E286" s="24" t="b">
        <v>0</v>
      </c>
      <c r="F286" s="25" t="s">
        <v>10</v>
      </c>
      <c r="G286" s="25" t="s">
        <v>108</v>
      </c>
      <c r="H286" s="25" t="s">
        <v>109</v>
      </c>
      <c r="I286" s="25" t="s">
        <v>9093</v>
      </c>
      <c r="J286" s="24">
        <v>3.6851451397563574E-9</v>
      </c>
      <c r="K286" s="24">
        <v>0.99999863639469289</v>
      </c>
      <c r="L286" s="24">
        <v>1.3599201618352637E-6</v>
      </c>
    </row>
    <row r="287" spans="1:12" ht="76.5" x14ac:dyDescent="0.2">
      <c r="A287" s="25" t="s">
        <v>312</v>
      </c>
      <c r="B287" s="25" t="s">
        <v>1522</v>
      </c>
      <c r="C287" s="25" t="s">
        <v>26</v>
      </c>
      <c r="D287" s="25" t="s">
        <v>407</v>
      </c>
      <c r="E287" s="24" t="b">
        <v>0</v>
      </c>
      <c r="F287" s="25" t="s">
        <v>10</v>
      </c>
      <c r="G287" s="25" t="s">
        <v>9085</v>
      </c>
      <c r="H287" s="25" t="s">
        <v>1523</v>
      </c>
      <c r="I287" s="25" t="s">
        <v>1524</v>
      </c>
      <c r="J287" s="24">
        <v>5.4501995830385855E-19</v>
      </c>
      <c r="K287" s="24">
        <v>1</v>
      </c>
      <c r="L287" s="24">
        <v>2.5584106081673231E-17</v>
      </c>
    </row>
    <row r="288" spans="1:12" ht="63.75" x14ac:dyDescent="0.2">
      <c r="A288" s="25" t="s">
        <v>723</v>
      </c>
      <c r="B288" s="25" t="s">
        <v>728</v>
      </c>
      <c r="C288" s="25" t="s">
        <v>26</v>
      </c>
      <c r="D288" s="25" t="s">
        <v>407</v>
      </c>
      <c r="E288" s="24" t="b">
        <v>0</v>
      </c>
      <c r="F288" s="25" t="s">
        <v>10</v>
      </c>
      <c r="G288" s="25" t="s">
        <v>9085</v>
      </c>
      <c r="H288" s="25" t="s">
        <v>729</v>
      </c>
      <c r="I288" s="25" t="s">
        <v>9197</v>
      </c>
      <c r="J288" s="24">
        <v>3.4495595277974031E-12</v>
      </c>
      <c r="K288" s="24">
        <v>0.99999999984348076</v>
      </c>
      <c r="L288" s="24">
        <v>1.5306975082527871E-10</v>
      </c>
    </row>
    <row r="289" spans="1:12" ht="51" x14ac:dyDescent="0.2">
      <c r="A289" s="25" t="s">
        <v>1033</v>
      </c>
      <c r="B289" s="25" t="s">
        <v>1034</v>
      </c>
      <c r="C289" s="25" t="s">
        <v>26</v>
      </c>
      <c r="D289" s="25" t="s">
        <v>407</v>
      </c>
      <c r="E289" s="24" t="b">
        <v>0</v>
      </c>
      <c r="F289" s="25" t="s">
        <v>10</v>
      </c>
      <c r="G289" s="25" t="s">
        <v>9085</v>
      </c>
      <c r="H289" s="25" t="s">
        <v>9250</v>
      </c>
      <c r="I289" s="25" t="s">
        <v>1036</v>
      </c>
      <c r="J289" s="24">
        <v>1.776816870947072E-5</v>
      </c>
      <c r="K289" s="24">
        <v>0.99009107284955911</v>
      </c>
      <c r="L289" s="24">
        <v>9.8911589817314589E-3</v>
      </c>
    </row>
    <row r="290" spans="1:12" ht="178.5" x14ac:dyDescent="0.2">
      <c r="A290" s="25" t="s">
        <v>1113</v>
      </c>
      <c r="B290" s="25" t="s">
        <v>1118</v>
      </c>
      <c r="C290" s="25" t="s">
        <v>26</v>
      </c>
      <c r="D290" s="25" t="s">
        <v>407</v>
      </c>
      <c r="E290" s="24" t="b">
        <v>0</v>
      </c>
      <c r="F290" s="25" t="s">
        <v>10</v>
      </c>
      <c r="G290" s="25" t="s">
        <v>1116</v>
      </c>
      <c r="H290" s="25" t="s">
        <v>1119</v>
      </c>
      <c r="I290" s="25" t="s">
        <v>1120</v>
      </c>
      <c r="J290" s="24">
        <v>2.8184715145500704E-2</v>
      </c>
      <c r="K290" s="24">
        <v>0.91346538753262663</v>
      </c>
      <c r="L290" s="24">
        <v>5.83498973218727E-2</v>
      </c>
    </row>
    <row r="291" spans="1:12" ht="63.75" x14ac:dyDescent="0.2">
      <c r="A291" s="25" t="s">
        <v>1113</v>
      </c>
      <c r="B291" s="25" t="s">
        <v>1121</v>
      </c>
      <c r="C291" s="25" t="s">
        <v>26</v>
      </c>
      <c r="D291" s="25" t="s">
        <v>407</v>
      </c>
      <c r="E291" s="24" t="b">
        <v>0</v>
      </c>
      <c r="F291" s="25" t="s">
        <v>10</v>
      </c>
      <c r="G291" s="25" t="s">
        <v>1122</v>
      </c>
      <c r="H291" s="25" t="s">
        <v>1123</v>
      </c>
      <c r="I291" s="25" t="s">
        <v>9085</v>
      </c>
      <c r="J291" s="24">
        <v>9.0530759212396512E-3</v>
      </c>
      <c r="K291" s="24">
        <v>0.99091251082743659</v>
      </c>
      <c r="L291" s="24">
        <v>3.4413251323780625E-5</v>
      </c>
    </row>
    <row r="292" spans="1:12" ht="76.5" x14ac:dyDescent="0.2">
      <c r="A292" s="25" t="s">
        <v>3591</v>
      </c>
      <c r="B292" s="25" t="s">
        <v>3592</v>
      </c>
      <c r="C292" s="25" t="s">
        <v>26</v>
      </c>
      <c r="D292" s="25" t="s">
        <v>3036</v>
      </c>
      <c r="E292" s="24" t="b">
        <v>0</v>
      </c>
      <c r="F292" s="25" t="s">
        <v>10</v>
      </c>
      <c r="G292" s="25" t="s">
        <v>9085</v>
      </c>
      <c r="H292" s="25" t="s">
        <v>3593</v>
      </c>
      <c r="I292" s="25" t="s">
        <v>3594</v>
      </c>
      <c r="J292" s="24">
        <v>1.5789830775234361E-8</v>
      </c>
      <c r="K292" s="24">
        <v>0.99995464955146496</v>
      </c>
      <c r="L292" s="24">
        <v>4.5334658704266049E-5</v>
      </c>
    </row>
    <row r="293" spans="1:12" ht="89.25" x14ac:dyDescent="0.2">
      <c r="A293" s="25" t="s">
        <v>906</v>
      </c>
      <c r="B293" s="25" t="s">
        <v>907</v>
      </c>
      <c r="C293" s="25" t="s">
        <v>26</v>
      </c>
      <c r="D293" s="25" t="s">
        <v>407</v>
      </c>
      <c r="E293" s="24" t="b">
        <v>0</v>
      </c>
      <c r="F293" s="25" t="s">
        <v>10</v>
      </c>
      <c r="G293" s="25" t="s">
        <v>9085</v>
      </c>
      <c r="H293" s="25" t="s">
        <v>908</v>
      </c>
      <c r="I293" s="25" t="s">
        <v>909</v>
      </c>
      <c r="J293" s="24">
        <v>7.9213687820505946E-12</v>
      </c>
      <c r="K293" s="24">
        <v>0.99999991999301829</v>
      </c>
      <c r="L293" s="24">
        <v>7.9999060209903784E-8</v>
      </c>
    </row>
    <row r="294" spans="1:12" ht="38.25" x14ac:dyDescent="0.2">
      <c r="A294" s="25" t="s">
        <v>3609</v>
      </c>
      <c r="B294" s="25" t="s">
        <v>3614</v>
      </c>
      <c r="C294" s="25" t="s">
        <v>26</v>
      </c>
      <c r="D294" s="25" t="s">
        <v>3036</v>
      </c>
      <c r="E294" s="24" t="b">
        <v>0</v>
      </c>
      <c r="F294" s="25" t="s">
        <v>10</v>
      </c>
      <c r="G294" s="25" t="s">
        <v>3271</v>
      </c>
      <c r="H294" s="25" t="s">
        <v>3615</v>
      </c>
      <c r="I294" s="25" t="s">
        <v>9085</v>
      </c>
      <c r="J294" s="24">
        <v>3.0291145531464205E-8</v>
      </c>
      <c r="K294" s="24">
        <v>0.96591501448691075</v>
      </c>
      <c r="L294" s="24">
        <v>3.4084955221943561E-2</v>
      </c>
    </row>
    <row r="295" spans="1:12" ht="76.5" x14ac:dyDescent="0.2">
      <c r="A295" s="25" t="s">
        <v>2664</v>
      </c>
      <c r="B295" s="25" t="s">
        <v>2665</v>
      </c>
      <c r="C295" s="25" t="s">
        <v>26</v>
      </c>
      <c r="D295" s="25" t="s">
        <v>407</v>
      </c>
      <c r="E295" s="24" t="b">
        <v>0</v>
      </c>
      <c r="F295" s="25" t="s">
        <v>10</v>
      </c>
      <c r="G295" s="25" t="s">
        <v>9085</v>
      </c>
      <c r="H295" s="25" t="s">
        <v>9559</v>
      </c>
      <c r="I295" s="25" t="s">
        <v>9085</v>
      </c>
      <c r="J295" s="24">
        <v>2.7773112084614901E-8</v>
      </c>
      <c r="K295" s="24">
        <v>0.9769107295480125</v>
      </c>
      <c r="L295" s="24">
        <v>2.3089242678875393E-2</v>
      </c>
    </row>
    <row r="296" spans="1:12" ht="76.5" x14ac:dyDescent="0.2">
      <c r="A296" s="25" t="s">
        <v>3392</v>
      </c>
      <c r="B296" s="25" t="s">
        <v>3393</v>
      </c>
      <c r="C296" s="25" t="s">
        <v>26</v>
      </c>
      <c r="D296" s="25" t="s">
        <v>3036</v>
      </c>
      <c r="E296" s="24" t="b">
        <v>0</v>
      </c>
      <c r="F296" s="25" t="s">
        <v>10</v>
      </c>
      <c r="G296" s="25" t="s">
        <v>9085</v>
      </c>
      <c r="H296" s="25" t="s">
        <v>3396</v>
      </c>
      <c r="I296" s="25" t="s">
        <v>3397</v>
      </c>
      <c r="J296" s="24">
        <v>7.3552558196548313E-9</v>
      </c>
      <c r="K296" s="24">
        <v>0.99997131600553257</v>
      </c>
      <c r="L296" s="24">
        <v>2.8676639211621732E-5</v>
      </c>
    </row>
    <row r="297" spans="1:12" ht="127.5" x14ac:dyDescent="0.2">
      <c r="A297" s="25" t="s">
        <v>24</v>
      </c>
      <c r="B297" s="25" t="s">
        <v>25</v>
      </c>
      <c r="C297" s="25" t="s">
        <v>26</v>
      </c>
      <c r="D297" s="25" t="s">
        <v>15</v>
      </c>
      <c r="E297" s="24" t="b">
        <v>0</v>
      </c>
      <c r="F297" s="25" t="s">
        <v>10</v>
      </c>
      <c r="G297" s="25" t="s">
        <v>27</v>
      </c>
      <c r="H297" s="25" t="s">
        <v>28</v>
      </c>
      <c r="I297" s="25" t="s">
        <v>29</v>
      </c>
      <c r="J297" s="24">
        <v>1.8737908684748065E-7</v>
      </c>
      <c r="K297" s="24">
        <v>0.77375247117390056</v>
      </c>
      <c r="L297" s="24">
        <v>0.22624734144701267</v>
      </c>
    </row>
    <row r="298" spans="1:12" ht="153" x14ac:dyDescent="0.2">
      <c r="A298" s="25" t="s">
        <v>24</v>
      </c>
      <c r="B298" s="25" t="s">
        <v>3089</v>
      </c>
      <c r="C298" s="25" t="s">
        <v>26</v>
      </c>
      <c r="D298" s="25" t="s">
        <v>3036</v>
      </c>
      <c r="E298" s="24" t="b">
        <v>0</v>
      </c>
      <c r="F298" s="25" t="s">
        <v>10</v>
      </c>
      <c r="G298" s="25" t="s">
        <v>9085</v>
      </c>
      <c r="H298" s="25" t="s">
        <v>27</v>
      </c>
      <c r="I298" s="25" t="s">
        <v>3090</v>
      </c>
      <c r="J298" s="24">
        <v>6.6997767810055901E-5</v>
      </c>
      <c r="K298" s="24">
        <v>0.97547404332600773</v>
      </c>
      <c r="L298" s="24">
        <v>2.4458958906182285E-2</v>
      </c>
    </row>
    <row r="299" spans="1:12" ht="102" x14ac:dyDescent="0.2">
      <c r="A299" s="25" t="s">
        <v>3269</v>
      </c>
      <c r="B299" s="25" t="s">
        <v>3270</v>
      </c>
      <c r="C299" s="25" t="s">
        <v>26</v>
      </c>
      <c r="D299" s="25" t="s">
        <v>3036</v>
      </c>
      <c r="E299" s="24" t="b">
        <v>0</v>
      </c>
      <c r="F299" s="25" t="s">
        <v>10</v>
      </c>
      <c r="G299" s="25" t="s">
        <v>3271</v>
      </c>
      <c r="H299" s="25" t="s">
        <v>3272</v>
      </c>
      <c r="I299" s="25" t="s">
        <v>3273</v>
      </c>
      <c r="J299" s="24">
        <v>3.0291145531464205E-8</v>
      </c>
      <c r="K299" s="24">
        <v>0.96591501448691075</v>
      </c>
      <c r="L299" s="24">
        <v>3.4084955221943561E-2</v>
      </c>
    </row>
    <row r="300" spans="1:12" ht="63.75" x14ac:dyDescent="0.2">
      <c r="A300" s="25" t="s">
        <v>1973</v>
      </c>
      <c r="B300" s="25" t="s">
        <v>1974</v>
      </c>
      <c r="C300" s="25" t="s">
        <v>26</v>
      </c>
      <c r="D300" s="25" t="s">
        <v>407</v>
      </c>
      <c r="E300" s="24" t="b">
        <v>0</v>
      </c>
      <c r="F300" s="25" t="s">
        <v>10</v>
      </c>
      <c r="G300" s="25" t="s">
        <v>1975</v>
      </c>
      <c r="H300" s="25" t="s">
        <v>9430</v>
      </c>
      <c r="I300" s="25" t="s">
        <v>9085</v>
      </c>
      <c r="J300" s="24">
        <v>5.9204927713453094E-5</v>
      </c>
      <c r="K300" s="24">
        <v>0.8274326002014335</v>
      </c>
      <c r="L300" s="24">
        <v>0.17250819487085309</v>
      </c>
    </row>
    <row r="301" spans="1:12" ht="76.5" x14ac:dyDescent="0.2">
      <c r="A301" s="25" t="s">
        <v>2285</v>
      </c>
      <c r="B301" s="25" t="s">
        <v>2289</v>
      </c>
      <c r="C301" s="25" t="s">
        <v>26</v>
      </c>
      <c r="D301" s="25" t="s">
        <v>407</v>
      </c>
      <c r="E301" s="24" t="b">
        <v>0</v>
      </c>
      <c r="F301" s="25" t="s">
        <v>10</v>
      </c>
      <c r="G301" s="25" t="s">
        <v>9085</v>
      </c>
      <c r="H301" s="25" t="s">
        <v>2290</v>
      </c>
      <c r="I301" s="25" t="s">
        <v>2291</v>
      </c>
      <c r="J301" s="24">
        <v>2.5354430292679544E-20</v>
      </c>
      <c r="K301" s="24">
        <v>1</v>
      </c>
      <c r="L301" s="24">
        <v>6.3451083874890596E-21</v>
      </c>
    </row>
    <row r="302" spans="1:12" ht="38.25" x14ac:dyDescent="0.2">
      <c r="A302" s="25" t="s">
        <v>2729</v>
      </c>
      <c r="B302" s="25" t="s">
        <v>2730</v>
      </c>
      <c r="C302" s="25" t="s">
        <v>26</v>
      </c>
      <c r="D302" s="25" t="s">
        <v>407</v>
      </c>
      <c r="E302" s="24" t="b">
        <v>0</v>
      </c>
      <c r="F302" s="25" t="s">
        <v>10</v>
      </c>
      <c r="G302" s="25" t="s">
        <v>2731</v>
      </c>
      <c r="H302" s="25" t="s">
        <v>2732</v>
      </c>
      <c r="I302" s="25" t="s">
        <v>9085</v>
      </c>
      <c r="J302" s="24">
        <v>2.319427283493811E-13</v>
      </c>
      <c r="K302" s="24">
        <v>0.99999999998797606</v>
      </c>
      <c r="L302" s="24">
        <v>1.1791795718818856E-11</v>
      </c>
    </row>
    <row r="303" spans="1:12" ht="102" x14ac:dyDescent="0.2">
      <c r="A303" s="25" t="s">
        <v>939</v>
      </c>
      <c r="B303" s="25" t="s">
        <v>940</v>
      </c>
      <c r="C303" s="25" t="s">
        <v>26</v>
      </c>
      <c r="D303" s="25" t="s">
        <v>407</v>
      </c>
      <c r="E303" s="24" t="b">
        <v>0</v>
      </c>
      <c r="F303" s="25" t="s">
        <v>10</v>
      </c>
      <c r="G303" s="25" t="s">
        <v>9085</v>
      </c>
      <c r="H303" s="25" t="s">
        <v>941</v>
      </c>
      <c r="I303" s="25" t="s">
        <v>942</v>
      </c>
      <c r="J303" s="24">
        <v>4.1685203081671144E-14</v>
      </c>
      <c r="K303" s="24">
        <v>0.99999999999228062</v>
      </c>
      <c r="L303" s="24">
        <v>7.6775515890004784E-12</v>
      </c>
    </row>
    <row r="304" spans="1:12" ht="89.25" x14ac:dyDescent="0.2">
      <c r="A304" s="25" t="s">
        <v>939</v>
      </c>
      <c r="B304" s="25" t="s">
        <v>943</v>
      </c>
      <c r="C304" s="25" t="s">
        <v>26</v>
      </c>
      <c r="D304" s="25" t="s">
        <v>407</v>
      </c>
      <c r="E304" s="24" t="b">
        <v>0</v>
      </c>
      <c r="F304" s="25" t="s">
        <v>10</v>
      </c>
      <c r="G304" s="25" t="s">
        <v>941</v>
      </c>
      <c r="H304" s="25" t="s">
        <v>942</v>
      </c>
      <c r="I304" s="25" t="s">
        <v>9085</v>
      </c>
      <c r="J304" s="24">
        <v>2.5463728625179936E-14</v>
      </c>
      <c r="K304" s="24">
        <v>0.99999999987817589</v>
      </c>
      <c r="L304" s="24">
        <v>1.2179852268311891E-10</v>
      </c>
    </row>
    <row r="305" spans="1:12" ht="76.5" x14ac:dyDescent="0.2">
      <c r="A305" s="25" t="s">
        <v>2597</v>
      </c>
      <c r="B305" s="25" t="s">
        <v>2598</v>
      </c>
      <c r="C305" s="25" t="s">
        <v>26</v>
      </c>
      <c r="D305" s="25" t="s">
        <v>407</v>
      </c>
      <c r="E305" s="24" t="b">
        <v>0</v>
      </c>
      <c r="F305" s="25" t="s">
        <v>10</v>
      </c>
      <c r="G305" s="25" t="s">
        <v>9085</v>
      </c>
      <c r="H305" s="25" t="s">
        <v>2599</v>
      </c>
      <c r="I305" s="25" t="s">
        <v>9085</v>
      </c>
      <c r="J305" s="24">
        <v>5.5735470163560358E-22</v>
      </c>
      <c r="K305" s="24">
        <v>1</v>
      </c>
      <c r="L305" s="24">
        <v>8.521122946506628E-21</v>
      </c>
    </row>
    <row r="306" spans="1:12" ht="89.25" x14ac:dyDescent="0.2">
      <c r="A306" s="25" t="s">
        <v>998</v>
      </c>
      <c r="B306" s="25" t="s">
        <v>999</v>
      </c>
      <c r="C306" s="25" t="s">
        <v>26</v>
      </c>
      <c r="D306" s="25" t="s">
        <v>407</v>
      </c>
      <c r="E306" s="24" t="b">
        <v>0</v>
      </c>
      <c r="F306" s="25" t="s">
        <v>10</v>
      </c>
      <c r="G306" s="25" t="s">
        <v>9085</v>
      </c>
      <c r="H306" s="25" t="s">
        <v>1000</v>
      </c>
      <c r="I306" s="25" t="s">
        <v>9085</v>
      </c>
      <c r="J306" s="24">
        <v>2.2987167266107265E-17</v>
      </c>
      <c r="K306" s="24">
        <v>0.99999999999924882</v>
      </c>
      <c r="L306" s="24">
        <v>7.5123043894939256E-13</v>
      </c>
    </row>
    <row r="307" spans="1:12" ht="51" x14ac:dyDescent="0.2">
      <c r="A307" s="25" t="s">
        <v>186</v>
      </c>
      <c r="B307" s="25" t="s">
        <v>187</v>
      </c>
      <c r="C307" s="25" t="s">
        <v>26</v>
      </c>
      <c r="D307" s="25" t="s">
        <v>96</v>
      </c>
      <c r="E307" s="24" t="b">
        <v>0</v>
      </c>
      <c r="F307" s="25" t="s">
        <v>10</v>
      </c>
      <c r="G307" s="25" t="s">
        <v>188</v>
      </c>
      <c r="H307" s="25" t="s">
        <v>189</v>
      </c>
      <c r="I307" s="25" t="s">
        <v>9085</v>
      </c>
      <c r="J307" s="24">
        <v>3.3197263162766644E-18</v>
      </c>
      <c r="K307" s="24">
        <v>0.99999999999999956</v>
      </c>
      <c r="L307" s="24">
        <v>4.8359647677161105E-16</v>
      </c>
    </row>
    <row r="308" spans="1:12" ht="76.5" x14ac:dyDescent="0.2">
      <c r="A308" s="25" t="s">
        <v>1361</v>
      </c>
      <c r="B308" s="25" t="s">
        <v>1362</v>
      </c>
      <c r="C308" s="25" t="s">
        <v>26</v>
      </c>
      <c r="D308" s="25" t="s">
        <v>407</v>
      </c>
      <c r="E308" s="24" t="b">
        <v>0</v>
      </c>
      <c r="F308" s="25" t="s">
        <v>10</v>
      </c>
      <c r="G308" s="25" t="s">
        <v>1363</v>
      </c>
      <c r="H308" s="25" t="s">
        <v>1364</v>
      </c>
      <c r="I308" s="25" t="s">
        <v>1365</v>
      </c>
      <c r="J308" s="24">
        <v>5.4990393526516703E-18</v>
      </c>
      <c r="K308" s="24">
        <v>1</v>
      </c>
      <c r="L308" s="24">
        <v>5.5570719890731969E-17</v>
      </c>
    </row>
    <row r="309" spans="1:12" ht="63.75" x14ac:dyDescent="0.2">
      <c r="A309" s="25" t="s">
        <v>2372</v>
      </c>
      <c r="B309" s="25" t="s">
        <v>2373</v>
      </c>
      <c r="C309" s="25" t="s">
        <v>213</v>
      </c>
      <c r="D309" s="25" t="s">
        <v>407</v>
      </c>
      <c r="E309" s="24" t="b">
        <v>0</v>
      </c>
      <c r="F309" s="25" t="s">
        <v>10</v>
      </c>
      <c r="G309" s="25" t="s">
        <v>2374</v>
      </c>
      <c r="H309" s="25" t="s">
        <v>2375</v>
      </c>
      <c r="I309" s="25" t="s">
        <v>9085</v>
      </c>
      <c r="J309" s="24">
        <v>2.3527634571938851E-9</v>
      </c>
      <c r="K309" s="24">
        <v>0.99999999706305798</v>
      </c>
      <c r="L309" s="24">
        <v>5.8417855382448E-10</v>
      </c>
    </row>
    <row r="310" spans="1:12" ht="114.75" x14ac:dyDescent="0.2">
      <c r="A310" s="25" t="s">
        <v>2770</v>
      </c>
      <c r="B310" s="25" t="s">
        <v>2771</v>
      </c>
      <c r="C310" s="25" t="s">
        <v>213</v>
      </c>
      <c r="D310" s="25" t="s">
        <v>407</v>
      </c>
      <c r="E310" s="24" t="b">
        <v>0</v>
      </c>
      <c r="F310" s="25" t="s">
        <v>10</v>
      </c>
      <c r="G310" s="25" t="s">
        <v>245</v>
      </c>
      <c r="H310" s="25" t="s">
        <v>2772</v>
      </c>
      <c r="I310" s="25" t="s">
        <v>9085</v>
      </c>
      <c r="J310" s="24">
        <v>3.4719911211660874E-9</v>
      </c>
      <c r="K310" s="24">
        <v>0.99995921011756628</v>
      </c>
      <c r="L310" s="24">
        <v>4.0786410442583057E-5</v>
      </c>
    </row>
    <row r="311" spans="1:12" ht="89.25" x14ac:dyDescent="0.2">
      <c r="A311" s="25" t="s">
        <v>1335</v>
      </c>
      <c r="B311" s="25" t="s">
        <v>1336</v>
      </c>
      <c r="C311" s="25" t="s">
        <v>213</v>
      </c>
      <c r="D311" s="25" t="s">
        <v>407</v>
      </c>
      <c r="E311" s="24" t="b">
        <v>0</v>
      </c>
      <c r="F311" s="25" t="s">
        <v>10</v>
      </c>
      <c r="G311" s="25" t="s">
        <v>245</v>
      </c>
      <c r="H311" s="25" t="s">
        <v>1337</v>
      </c>
      <c r="I311" s="25" t="s">
        <v>1338</v>
      </c>
      <c r="J311" s="24">
        <v>1.7873215072658631E-18</v>
      </c>
      <c r="K311" s="24">
        <v>0.99999999999999001</v>
      </c>
      <c r="L311" s="24">
        <v>9.9262925306895072E-15</v>
      </c>
    </row>
    <row r="312" spans="1:12" ht="76.5" x14ac:dyDescent="0.2">
      <c r="A312" s="25" t="s">
        <v>309</v>
      </c>
      <c r="B312" s="25" t="s">
        <v>310</v>
      </c>
      <c r="C312" s="25" t="s">
        <v>213</v>
      </c>
      <c r="D312" s="25" t="s">
        <v>96</v>
      </c>
      <c r="E312" s="24" t="b">
        <v>0</v>
      </c>
      <c r="F312" s="25" t="s">
        <v>10</v>
      </c>
      <c r="G312" s="25" t="s">
        <v>245</v>
      </c>
      <c r="H312" s="25" t="s">
        <v>311</v>
      </c>
      <c r="I312" s="25" t="s">
        <v>9085</v>
      </c>
      <c r="J312" s="24">
        <v>1.678878769527933E-9</v>
      </c>
      <c r="K312" s="24">
        <v>0.99963743715499931</v>
      </c>
      <c r="L312" s="24">
        <v>3.6256116612199958E-4</v>
      </c>
    </row>
    <row r="313" spans="1:12" ht="76.5" x14ac:dyDescent="0.2">
      <c r="A313" s="25" t="s">
        <v>1124</v>
      </c>
      <c r="B313" s="25" t="s">
        <v>1125</v>
      </c>
      <c r="C313" s="25" t="s">
        <v>213</v>
      </c>
      <c r="D313" s="25" t="s">
        <v>407</v>
      </c>
      <c r="E313" s="24" t="b">
        <v>0</v>
      </c>
      <c r="F313" s="25" t="s">
        <v>10</v>
      </c>
      <c r="G313" s="25" t="s">
        <v>1126</v>
      </c>
      <c r="H313" s="25" t="s">
        <v>1127</v>
      </c>
      <c r="I313" s="25" t="s">
        <v>9085</v>
      </c>
      <c r="J313" s="24">
        <v>3.9248085125434568E-6</v>
      </c>
      <c r="K313" s="24">
        <v>0.99997705635288525</v>
      </c>
      <c r="L313" s="24">
        <v>1.9018838602221583E-5</v>
      </c>
    </row>
    <row r="314" spans="1:12" ht="63.75" x14ac:dyDescent="0.2">
      <c r="A314" s="25" t="s">
        <v>273</v>
      </c>
      <c r="B314" s="25" t="s">
        <v>274</v>
      </c>
      <c r="C314" s="25" t="s">
        <v>213</v>
      </c>
      <c r="D314" s="25" t="s">
        <v>96</v>
      </c>
      <c r="E314" s="24" t="b">
        <v>0</v>
      </c>
      <c r="F314" s="25" t="s">
        <v>10</v>
      </c>
      <c r="G314" s="25" t="s">
        <v>9085</v>
      </c>
      <c r="H314" s="25" t="s">
        <v>275</v>
      </c>
      <c r="I314" s="25" t="s">
        <v>276</v>
      </c>
      <c r="J314" s="24">
        <v>1.3166370783855392E-22</v>
      </c>
      <c r="K314" s="24">
        <v>1</v>
      </c>
      <c r="L314" s="24">
        <v>5.227010007968638E-25</v>
      </c>
    </row>
    <row r="315" spans="1:12" ht="102" x14ac:dyDescent="0.2">
      <c r="A315" s="25" t="s">
        <v>273</v>
      </c>
      <c r="B315" s="25" t="s">
        <v>2330</v>
      </c>
      <c r="C315" s="25" t="s">
        <v>213</v>
      </c>
      <c r="D315" s="25" t="s">
        <v>407</v>
      </c>
      <c r="E315" s="24" t="b">
        <v>0</v>
      </c>
      <c r="F315" s="25" t="s">
        <v>10</v>
      </c>
      <c r="G315" s="25" t="s">
        <v>416</v>
      </c>
      <c r="H315" s="25" t="s">
        <v>2331</v>
      </c>
      <c r="I315" s="25" t="s">
        <v>9085</v>
      </c>
      <c r="J315" s="24">
        <v>6.2792442973209055E-20</v>
      </c>
      <c r="K315" s="24">
        <v>1</v>
      </c>
      <c r="L315" s="24">
        <v>2.1080565621008729E-17</v>
      </c>
    </row>
    <row r="316" spans="1:12" ht="102" x14ac:dyDescent="0.2">
      <c r="A316" s="25" t="s">
        <v>211</v>
      </c>
      <c r="B316" s="25" t="s">
        <v>212</v>
      </c>
      <c r="C316" s="25" t="s">
        <v>213</v>
      </c>
      <c r="D316" s="25" t="s">
        <v>96</v>
      </c>
      <c r="E316" s="24" t="b">
        <v>0</v>
      </c>
      <c r="F316" s="25" t="s">
        <v>10</v>
      </c>
      <c r="G316" s="25" t="s">
        <v>9085</v>
      </c>
      <c r="H316" s="25" t="s">
        <v>214</v>
      </c>
      <c r="I316" s="25" t="s">
        <v>215</v>
      </c>
      <c r="J316" s="24">
        <v>6.4110956451747163E-13</v>
      </c>
      <c r="K316" s="24">
        <v>0.99999999998519673</v>
      </c>
      <c r="L316" s="24">
        <v>1.4162318805309605E-11</v>
      </c>
    </row>
    <row r="317" spans="1:12" ht="51" x14ac:dyDescent="0.2">
      <c r="A317" s="25" t="s">
        <v>211</v>
      </c>
      <c r="B317" s="25" t="s">
        <v>212</v>
      </c>
      <c r="C317" s="25" t="s">
        <v>213</v>
      </c>
      <c r="D317" s="25" t="s">
        <v>96</v>
      </c>
      <c r="E317" s="24" t="b">
        <v>0</v>
      </c>
      <c r="F317" s="25" t="s">
        <v>10</v>
      </c>
      <c r="G317" s="25" t="s">
        <v>9085</v>
      </c>
      <c r="H317" s="25" t="s">
        <v>216</v>
      </c>
      <c r="I317" s="25" t="s">
        <v>217</v>
      </c>
      <c r="J317" s="24">
        <v>3.493796584515748E-13</v>
      </c>
      <c r="K317" s="24">
        <v>0.99999999999762235</v>
      </c>
      <c r="L317" s="24">
        <v>2.0283999310431627E-12</v>
      </c>
    </row>
    <row r="318" spans="1:12" ht="127.5" x14ac:dyDescent="0.2">
      <c r="A318" s="25" t="s">
        <v>3141</v>
      </c>
      <c r="B318" s="25" t="s">
        <v>3142</v>
      </c>
      <c r="C318" s="25" t="s">
        <v>660</v>
      </c>
      <c r="D318" s="25" t="s">
        <v>3036</v>
      </c>
      <c r="E318" s="24" t="b">
        <v>0</v>
      </c>
      <c r="F318" s="25" t="s">
        <v>10</v>
      </c>
      <c r="G318" s="25" t="s">
        <v>3143</v>
      </c>
      <c r="H318" s="25" t="s">
        <v>3144</v>
      </c>
      <c r="I318" s="25" t="s">
        <v>3145</v>
      </c>
      <c r="J318" s="24">
        <v>4.5885863213579549E-2</v>
      </c>
      <c r="K318" s="24">
        <v>0.52487491537695863</v>
      </c>
      <c r="L318" s="24">
        <v>0.42923922140946186</v>
      </c>
    </row>
    <row r="319" spans="1:12" ht="76.5" x14ac:dyDescent="0.2">
      <c r="A319" s="25" t="s">
        <v>5103</v>
      </c>
      <c r="B319" s="25" t="s">
        <v>5104</v>
      </c>
      <c r="C319" s="25" t="s">
        <v>14</v>
      </c>
      <c r="D319" s="25" t="s">
        <v>4127</v>
      </c>
      <c r="E319" s="24" t="b">
        <v>0</v>
      </c>
      <c r="F319" s="25" t="s">
        <v>10</v>
      </c>
      <c r="G319" s="25" t="s">
        <v>10199</v>
      </c>
      <c r="H319" s="25" t="s">
        <v>5106</v>
      </c>
      <c r="I319" s="25" t="s">
        <v>10200</v>
      </c>
      <c r="J319" s="24">
        <v>2.3302326487836471E-7</v>
      </c>
      <c r="K319" s="24">
        <v>0.99983416381568291</v>
      </c>
      <c r="L319" s="24">
        <v>1.6560316105222113E-4</v>
      </c>
    </row>
    <row r="320" spans="1:12" ht="178.5" x14ac:dyDescent="0.2">
      <c r="A320" s="25" t="s">
        <v>2429</v>
      </c>
      <c r="B320" s="25" t="s">
        <v>1663</v>
      </c>
      <c r="C320" s="25" t="s">
        <v>14</v>
      </c>
      <c r="D320" s="25" t="s">
        <v>407</v>
      </c>
      <c r="E320" s="24" t="b">
        <v>0</v>
      </c>
      <c r="F320" s="25" t="s">
        <v>10</v>
      </c>
      <c r="G320" s="25" t="s">
        <v>2430</v>
      </c>
      <c r="H320" s="25" t="s">
        <v>9519</v>
      </c>
      <c r="I320" s="25" t="s">
        <v>9520</v>
      </c>
      <c r="J320" s="24">
        <v>7.6618064387426235E-5</v>
      </c>
      <c r="K320" s="24">
        <v>0.80095151601519488</v>
      </c>
      <c r="L320" s="24">
        <v>0.19897186592041774</v>
      </c>
    </row>
    <row r="321" spans="1:12" ht="114.75" x14ac:dyDescent="0.2">
      <c r="A321" s="25" t="s">
        <v>3166</v>
      </c>
      <c r="B321" s="25" t="s">
        <v>3167</v>
      </c>
      <c r="C321" s="25" t="s">
        <v>14</v>
      </c>
      <c r="D321" s="25" t="s">
        <v>3036</v>
      </c>
      <c r="E321" s="24" t="b">
        <v>0</v>
      </c>
      <c r="F321" s="25" t="s">
        <v>10</v>
      </c>
      <c r="G321" s="25" t="s">
        <v>3168</v>
      </c>
      <c r="H321" s="25" t="s">
        <v>3169</v>
      </c>
      <c r="I321" s="25" t="s">
        <v>3170</v>
      </c>
      <c r="J321" s="24">
        <v>3.2802214773900769E-9</v>
      </c>
      <c r="K321" s="24">
        <v>0.99999995631769234</v>
      </c>
      <c r="L321" s="24">
        <v>4.0402086116382791E-8</v>
      </c>
    </row>
    <row r="322" spans="1:12" ht="178.5" x14ac:dyDescent="0.2">
      <c r="A322" s="25" t="s">
        <v>2270</v>
      </c>
      <c r="B322" s="25" t="s">
        <v>2278</v>
      </c>
      <c r="C322" s="25" t="s">
        <v>14</v>
      </c>
      <c r="D322" s="25" t="s">
        <v>407</v>
      </c>
      <c r="E322" s="24" t="b">
        <v>0</v>
      </c>
      <c r="F322" s="25" t="s">
        <v>10</v>
      </c>
      <c r="G322" s="25" t="s">
        <v>2279</v>
      </c>
      <c r="H322" s="25" t="s">
        <v>2280</v>
      </c>
      <c r="I322" s="25" t="s">
        <v>2281</v>
      </c>
      <c r="J322" s="24">
        <v>4.1729332899073268E-9</v>
      </c>
      <c r="K322" s="24">
        <v>0.99999074541300947</v>
      </c>
      <c r="L322" s="24">
        <v>9.2504140570735073E-6</v>
      </c>
    </row>
    <row r="323" spans="1:12" ht="89.25" x14ac:dyDescent="0.2">
      <c r="A323" s="25" t="s">
        <v>5280</v>
      </c>
      <c r="B323" s="25" t="s">
        <v>5281</v>
      </c>
      <c r="C323" s="25" t="s">
        <v>14</v>
      </c>
      <c r="D323" s="25" t="s">
        <v>4127</v>
      </c>
      <c r="E323" s="24" t="b">
        <v>0</v>
      </c>
      <c r="F323" s="25" t="s">
        <v>10</v>
      </c>
      <c r="G323" s="25" t="s">
        <v>5282</v>
      </c>
      <c r="H323" s="25" t="s">
        <v>5283</v>
      </c>
      <c r="I323" s="25" t="s">
        <v>5284</v>
      </c>
      <c r="J323" s="24">
        <v>1.5778977395516518E-2</v>
      </c>
      <c r="K323" s="24">
        <v>0.89729776963722563</v>
      </c>
      <c r="L323" s="24">
        <v>8.6923252967257947E-2</v>
      </c>
    </row>
    <row r="324" spans="1:12" ht="165.75" x14ac:dyDescent="0.2">
      <c r="A324" s="25" t="s">
        <v>43</v>
      </c>
      <c r="B324" s="25" t="s">
        <v>44</v>
      </c>
      <c r="C324" s="25" t="s">
        <v>14</v>
      </c>
      <c r="D324" s="25" t="s">
        <v>15</v>
      </c>
      <c r="E324" s="24" t="b">
        <v>0</v>
      </c>
      <c r="F324" s="25" t="s">
        <v>10</v>
      </c>
      <c r="G324" s="25" t="s">
        <v>45</v>
      </c>
      <c r="H324" s="25" t="s">
        <v>46</v>
      </c>
      <c r="I324" s="25" t="s">
        <v>47</v>
      </c>
      <c r="J324" s="24">
        <v>5.3120527865494397E-10</v>
      </c>
      <c r="K324" s="24">
        <v>0.99828022371319947</v>
      </c>
      <c r="L324" s="24">
        <v>1.7197757555952541E-3</v>
      </c>
    </row>
    <row r="325" spans="1:12" ht="89.25" x14ac:dyDescent="0.2">
      <c r="A325" s="25" t="s">
        <v>3084</v>
      </c>
      <c r="B325" s="25" t="s">
        <v>3085</v>
      </c>
      <c r="C325" s="25" t="s">
        <v>14</v>
      </c>
      <c r="D325" s="25" t="s">
        <v>3036</v>
      </c>
      <c r="E325" s="24" t="b">
        <v>0</v>
      </c>
      <c r="F325" s="25" t="s">
        <v>10</v>
      </c>
      <c r="G325" s="25" t="s">
        <v>3086</v>
      </c>
      <c r="H325" s="25" t="s">
        <v>3087</v>
      </c>
      <c r="I325" s="25" t="s">
        <v>3088</v>
      </c>
      <c r="J325" s="24">
        <v>2.553847348523338E-14</v>
      </c>
      <c r="K325" s="24">
        <v>0.99999999314572641</v>
      </c>
      <c r="L325" s="24">
        <v>6.8542479520579105E-9</v>
      </c>
    </row>
    <row r="326" spans="1:12" ht="165.75" x14ac:dyDescent="0.2">
      <c r="A326" s="25" t="s">
        <v>709</v>
      </c>
      <c r="B326" s="25" t="s">
        <v>714</v>
      </c>
      <c r="C326" s="25" t="s">
        <v>14</v>
      </c>
      <c r="D326" s="25" t="s">
        <v>407</v>
      </c>
      <c r="E326" s="24" t="b">
        <v>0</v>
      </c>
      <c r="F326" s="25" t="s">
        <v>10</v>
      </c>
      <c r="G326" s="25" t="s">
        <v>715</v>
      </c>
      <c r="H326" s="25" t="s">
        <v>716</v>
      </c>
      <c r="I326" s="25" t="s">
        <v>9193</v>
      </c>
      <c r="J326" s="24">
        <v>3.3994937760872026E-4</v>
      </c>
      <c r="K326" s="24">
        <v>0.82257630811871552</v>
      </c>
      <c r="L326" s="24">
        <v>0.17708374250367581</v>
      </c>
    </row>
    <row r="327" spans="1:12" ht="89.25" x14ac:dyDescent="0.2">
      <c r="A327" s="25" t="s">
        <v>5200</v>
      </c>
      <c r="B327" s="25" t="s">
        <v>5205</v>
      </c>
      <c r="C327" s="25" t="s">
        <v>14</v>
      </c>
      <c r="D327" s="25" t="s">
        <v>4127</v>
      </c>
      <c r="E327" s="24" t="b">
        <v>0</v>
      </c>
      <c r="F327" s="25" t="s">
        <v>10</v>
      </c>
      <c r="G327" s="25" t="s">
        <v>9085</v>
      </c>
      <c r="H327" s="25" t="s">
        <v>5206</v>
      </c>
      <c r="I327" s="25" t="s">
        <v>9085</v>
      </c>
      <c r="J327" s="24">
        <v>1.1066098483121737E-9</v>
      </c>
      <c r="K327" s="24">
        <v>0.99999999889088431</v>
      </c>
      <c r="L327" s="24">
        <v>2.5058584223040676E-12</v>
      </c>
    </row>
    <row r="328" spans="1:12" ht="102" x14ac:dyDescent="0.2">
      <c r="A328" s="25" t="s">
        <v>411</v>
      </c>
      <c r="B328" s="25" t="s">
        <v>415</v>
      </c>
      <c r="C328" s="25" t="s">
        <v>14</v>
      </c>
      <c r="D328" s="25" t="s">
        <v>407</v>
      </c>
      <c r="E328" s="24" t="b">
        <v>0</v>
      </c>
      <c r="F328" s="25" t="s">
        <v>10</v>
      </c>
      <c r="G328" s="25" t="s">
        <v>416</v>
      </c>
      <c r="H328" s="25" t="s">
        <v>9142</v>
      </c>
      <c r="I328" s="25" t="s">
        <v>9085</v>
      </c>
      <c r="J328" s="24">
        <v>6.3854369695029082E-18</v>
      </c>
      <c r="K328" s="24">
        <v>0.99999999999980771</v>
      </c>
      <c r="L328" s="24">
        <v>1.9226640287699853E-13</v>
      </c>
    </row>
    <row r="329" spans="1:12" ht="127.5" x14ac:dyDescent="0.2">
      <c r="A329" s="25" t="s">
        <v>1489</v>
      </c>
      <c r="B329" s="25" t="s">
        <v>1490</v>
      </c>
      <c r="C329" s="25" t="s">
        <v>14</v>
      </c>
      <c r="D329" s="25" t="s">
        <v>407</v>
      </c>
      <c r="E329" s="24" t="b">
        <v>0</v>
      </c>
      <c r="F329" s="25" t="s">
        <v>10</v>
      </c>
      <c r="G329" s="25" t="s">
        <v>1491</v>
      </c>
      <c r="H329" s="25" t="s">
        <v>9347</v>
      </c>
      <c r="I329" s="25" t="s">
        <v>1493</v>
      </c>
      <c r="J329" s="24">
        <v>1.2908535577544792E-4</v>
      </c>
      <c r="K329" s="24">
        <v>0.99758531246457371</v>
      </c>
      <c r="L329" s="24">
        <v>2.2856021796509819E-3</v>
      </c>
    </row>
    <row r="330" spans="1:12" ht="89.25" x14ac:dyDescent="0.2">
      <c r="A330" s="25" t="s">
        <v>4955</v>
      </c>
      <c r="B330" s="25" t="s">
        <v>4341</v>
      </c>
      <c r="C330" s="25" t="s">
        <v>14</v>
      </c>
      <c r="D330" s="25" t="s">
        <v>4127</v>
      </c>
      <c r="E330" s="24" t="b">
        <v>0</v>
      </c>
      <c r="F330" s="25" t="s">
        <v>10</v>
      </c>
      <c r="G330" s="25" t="s">
        <v>10164</v>
      </c>
      <c r="H330" s="25" t="s">
        <v>4957</v>
      </c>
      <c r="I330" s="25" t="s">
        <v>9085</v>
      </c>
      <c r="J330" s="24">
        <v>3.1652822145861529E-7</v>
      </c>
      <c r="K330" s="24">
        <v>0.99992178956197053</v>
      </c>
      <c r="L330" s="24">
        <v>7.7893909808001474E-5</v>
      </c>
    </row>
    <row r="331" spans="1:12" ht="165.75" x14ac:dyDescent="0.2">
      <c r="A331" s="25" t="s">
        <v>3094</v>
      </c>
      <c r="B331" s="25" t="s">
        <v>3095</v>
      </c>
      <c r="C331" s="25" t="s">
        <v>14</v>
      </c>
      <c r="D331" s="25" t="s">
        <v>3036</v>
      </c>
      <c r="E331" s="24" t="b">
        <v>0</v>
      </c>
      <c r="F331" s="25" t="s">
        <v>10</v>
      </c>
      <c r="G331" s="25" t="s">
        <v>3096</v>
      </c>
      <c r="H331" s="25" t="s">
        <v>3097</v>
      </c>
      <c r="I331" s="25" t="s">
        <v>9626</v>
      </c>
      <c r="J331" s="24">
        <v>2.5466322388087143E-9</v>
      </c>
      <c r="K331" s="24">
        <v>0.99999993996425318</v>
      </c>
      <c r="L331" s="24">
        <v>5.7489114362118923E-8</v>
      </c>
    </row>
    <row r="332" spans="1:12" ht="63.75" x14ac:dyDescent="0.2">
      <c r="A332" s="25" t="s">
        <v>2719</v>
      </c>
      <c r="B332" s="25" t="s">
        <v>2720</v>
      </c>
      <c r="C332" s="25" t="s">
        <v>14</v>
      </c>
      <c r="D332" s="25" t="s">
        <v>407</v>
      </c>
      <c r="E332" s="24" t="b">
        <v>0</v>
      </c>
      <c r="F332" s="25" t="s">
        <v>10</v>
      </c>
      <c r="G332" s="25" t="s">
        <v>2721</v>
      </c>
      <c r="H332" s="25" t="s">
        <v>2722</v>
      </c>
      <c r="I332" s="25" t="s">
        <v>2723</v>
      </c>
      <c r="J332" s="24">
        <v>2.6057493158814091E-14</v>
      </c>
      <c r="K332" s="24">
        <v>0.99999999999977285</v>
      </c>
      <c r="L332" s="24">
        <v>2.0108226495473004E-13</v>
      </c>
    </row>
    <row r="333" spans="1:12" ht="63.75" x14ac:dyDescent="0.2">
      <c r="A333" s="25" t="s">
        <v>3539</v>
      </c>
      <c r="B333" s="25" t="s">
        <v>3540</v>
      </c>
      <c r="C333" s="25" t="s">
        <v>14</v>
      </c>
      <c r="D333" s="25" t="s">
        <v>3036</v>
      </c>
      <c r="E333" s="24" t="b">
        <v>0</v>
      </c>
      <c r="F333" s="25" t="s">
        <v>10</v>
      </c>
      <c r="G333" s="25" t="s">
        <v>3541</v>
      </c>
      <c r="H333" s="25" t="s">
        <v>3542</v>
      </c>
      <c r="I333" s="25" t="s">
        <v>3543</v>
      </c>
      <c r="J333" s="24">
        <v>7.6273694365523556E-8</v>
      </c>
      <c r="K333" s="24">
        <v>0.99967177557722131</v>
      </c>
      <c r="L333" s="24">
        <v>3.2814814908436855E-4</v>
      </c>
    </row>
    <row r="334" spans="1:12" ht="165.75" x14ac:dyDescent="0.2">
      <c r="A334" s="25" t="s">
        <v>1494</v>
      </c>
      <c r="B334" s="25" t="s">
        <v>1495</v>
      </c>
      <c r="C334" s="25" t="s">
        <v>14</v>
      </c>
      <c r="D334" s="25" t="s">
        <v>407</v>
      </c>
      <c r="E334" s="24" t="b">
        <v>0</v>
      </c>
      <c r="F334" s="25" t="s">
        <v>10</v>
      </c>
      <c r="G334" s="25" t="s">
        <v>9085</v>
      </c>
      <c r="H334" s="25" t="s">
        <v>1496</v>
      </c>
      <c r="I334" s="25" t="s">
        <v>1497</v>
      </c>
      <c r="J334" s="24">
        <v>2.7105464023797876E-11</v>
      </c>
      <c r="K334" s="24">
        <v>0.99996077073963663</v>
      </c>
      <c r="L334" s="24">
        <v>3.9229233257882092E-5</v>
      </c>
    </row>
    <row r="335" spans="1:12" ht="140.25" x14ac:dyDescent="0.2">
      <c r="A335" s="25" t="s">
        <v>2163</v>
      </c>
      <c r="B335" s="25" t="s">
        <v>2164</v>
      </c>
      <c r="C335" s="25" t="s">
        <v>14</v>
      </c>
      <c r="D335" s="25" t="s">
        <v>407</v>
      </c>
      <c r="E335" s="24" t="b">
        <v>0</v>
      </c>
      <c r="F335" s="25" t="s">
        <v>10</v>
      </c>
      <c r="G335" s="25" t="s">
        <v>9085</v>
      </c>
      <c r="H335" s="25" t="s">
        <v>9469</v>
      </c>
      <c r="I335" s="25" t="s">
        <v>9470</v>
      </c>
      <c r="J335" s="24">
        <v>1.9944879879376655E-14</v>
      </c>
      <c r="K335" s="24">
        <v>0.99999999999992717</v>
      </c>
      <c r="L335" s="24">
        <v>5.2943686418177064E-14</v>
      </c>
    </row>
    <row r="336" spans="1:12" ht="114.75" x14ac:dyDescent="0.2">
      <c r="A336" s="25" t="s">
        <v>2163</v>
      </c>
      <c r="B336" s="25" t="s">
        <v>2167</v>
      </c>
      <c r="C336" s="25" t="s">
        <v>14</v>
      </c>
      <c r="D336" s="25" t="s">
        <v>407</v>
      </c>
      <c r="E336" s="24" t="b">
        <v>0</v>
      </c>
      <c r="F336" s="25" t="s">
        <v>10</v>
      </c>
      <c r="G336" s="25" t="s">
        <v>9469</v>
      </c>
      <c r="H336" s="25" t="s">
        <v>9471</v>
      </c>
      <c r="I336" s="25" t="s">
        <v>2169</v>
      </c>
      <c r="J336" s="24">
        <v>1.1282150937510756E-18</v>
      </c>
      <c r="K336" s="24">
        <v>1</v>
      </c>
      <c r="L336" s="24">
        <v>8.9267045525870856E-21</v>
      </c>
    </row>
    <row r="337" spans="1:12" ht="178.5" x14ac:dyDescent="0.2">
      <c r="A337" s="25" t="s">
        <v>1093</v>
      </c>
      <c r="B337" s="25" t="s">
        <v>1101</v>
      </c>
      <c r="C337" s="25" t="s">
        <v>14</v>
      </c>
      <c r="D337" s="25" t="s">
        <v>407</v>
      </c>
      <c r="E337" s="24" t="b">
        <v>0</v>
      </c>
      <c r="F337" s="25" t="s">
        <v>10</v>
      </c>
      <c r="G337" s="25" t="s">
        <v>1102</v>
      </c>
      <c r="H337" s="25" t="s">
        <v>1103</v>
      </c>
      <c r="I337" s="25" t="s">
        <v>1104</v>
      </c>
      <c r="J337" s="24">
        <v>4.6453229608212294E-14</v>
      </c>
      <c r="K337" s="24">
        <v>0.99999999949516583</v>
      </c>
      <c r="L337" s="24">
        <v>5.0478778596769257E-10</v>
      </c>
    </row>
    <row r="338" spans="1:12" ht="76.5" x14ac:dyDescent="0.2">
      <c r="A338" s="25" t="s">
        <v>2724</v>
      </c>
      <c r="B338" s="25" t="s">
        <v>2725</v>
      </c>
      <c r="C338" s="25" t="s">
        <v>14</v>
      </c>
      <c r="D338" s="25" t="s">
        <v>407</v>
      </c>
      <c r="E338" s="24" t="b">
        <v>0</v>
      </c>
      <c r="F338" s="25" t="s">
        <v>10</v>
      </c>
      <c r="G338" s="25" t="s">
        <v>2726</v>
      </c>
      <c r="H338" s="25" t="s">
        <v>2727</v>
      </c>
      <c r="I338" s="25" t="s">
        <v>2728</v>
      </c>
      <c r="J338" s="24">
        <v>5.2543117818512365E-10</v>
      </c>
      <c r="K338" s="24">
        <v>0.99787610820436368</v>
      </c>
      <c r="L338" s="24">
        <v>2.1238912702051379E-3</v>
      </c>
    </row>
    <row r="339" spans="1:12" ht="89.25" x14ac:dyDescent="0.2">
      <c r="A339" s="25" t="s">
        <v>3255</v>
      </c>
      <c r="B339" s="25" t="s">
        <v>3256</v>
      </c>
      <c r="C339" s="25" t="s">
        <v>14</v>
      </c>
      <c r="D339" s="25" t="s">
        <v>3036</v>
      </c>
      <c r="E339" s="24" t="b">
        <v>0</v>
      </c>
      <c r="F339" s="25" t="s">
        <v>10</v>
      </c>
      <c r="G339" s="25" t="s">
        <v>3257</v>
      </c>
      <c r="H339" s="25" t="s">
        <v>3258</v>
      </c>
      <c r="I339" s="25" t="s">
        <v>9649</v>
      </c>
      <c r="J339" s="24">
        <v>7.71361732425022E-7</v>
      </c>
      <c r="K339" s="24">
        <v>0.9879169972183296</v>
      </c>
      <c r="L339" s="24">
        <v>1.2082231419938009E-2</v>
      </c>
    </row>
    <row r="340" spans="1:12" ht="76.5" x14ac:dyDescent="0.2">
      <c r="A340" s="25" t="s">
        <v>4565</v>
      </c>
      <c r="B340" s="25" t="s">
        <v>4570</v>
      </c>
      <c r="C340" s="25" t="s">
        <v>14</v>
      </c>
      <c r="D340" s="25" t="s">
        <v>4127</v>
      </c>
      <c r="E340" s="24" t="b">
        <v>0</v>
      </c>
      <c r="F340" s="25" t="s">
        <v>10</v>
      </c>
      <c r="G340" s="25" t="s">
        <v>9085</v>
      </c>
      <c r="H340" s="25" t="s">
        <v>4571</v>
      </c>
      <c r="I340" s="25" t="s">
        <v>4572</v>
      </c>
      <c r="J340" s="24">
        <v>2.3512063168156404E-13</v>
      </c>
      <c r="K340" s="24">
        <v>0.99999999999976019</v>
      </c>
      <c r="L340" s="24">
        <v>4.5919252720890572E-15</v>
      </c>
    </row>
    <row r="341" spans="1:12" ht="38.25" x14ac:dyDescent="0.2">
      <c r="A341" s="25" t="s">
        <v>1969</v>
      </c>
      <c r="B341" s="25" t="s">
        <v>1970</v>
      </c>
      <c r="C341" s="25" t="s">
        <v>14</v>
      </c>
      <c r="D341" s="25" t="s">
        <v>407</v>
      </c>
      <c r="E341" s="24" t="b">
        <v>0</v>
      </c>
      <c r="F341" s="25" t="s">
        <v>10</v>
      </c>
      <c r="G341" s="25" t="s">
        <v>1971</v>
      </c>
      <c r="H341" s="25" t="s">
        <v>1972</v>
      </c>
      <c r="I341" s="25" t="s">
        <v>9085</v>
      </c>
      <c r="J341" s="24">
        <v>1.4272873390734192E-15</v>
      </c>
      <c r="K341" s="24">
        <v>0.99999999999999867</v>
      </c>
      <c r="L341" s="24">
        <v>8.2751592009023979E-19</v>
      </c>
    </row>
    <row r="342" spans="1:12" ht="102" x14ac:dyDescent="0.2">
      <c r="A342" s="25" t="s">
        <v>374</v>
      </c>
      <c r="B342" s="25" t="s">
        <v>375</v>
      </c>
      <c r="C342" s="25" t="s">
        <v>14</v>
      </c>
      <c r="D342" s="25" t="s">
        <v>370</v>
      </c>
      <c r="E342" s="24" t="b">
        <v>0</v>
      </c>
      <c r="F342" s="25" t="s">
        <v>10</v>
      </c>
      <c r="G342" s="25" t="s">
        <v>9135</v>
      </c>
      <c r="H342" s="25" t="s">
        <v>377</v>
      </c>
      <c r="I342" s="25" t="s">
        <v>9085</v>
      </c>
      <c r="J342" s="24">
        <v>5.7226516997956402E-8</v>
      </c>
      <c r="K342" s="24">
        <v>0.99999946166451914</v>
      </c>
      <c r="L342" s="24">
        <v>4.8110896391277747E-7</v>
      </c>
    </row>
    <row r="343" spans="1:12" ht="51" x14ac:dyDescent="0.2">
      <c r="A343" s="25" t="s">
        <v>3045</v>
      </c>
      <c r="B343" s="25" t="s">
        <v>3046</v>
      </c>
      <c r="C343" s="25" t="s">
        <v>14</v>
      </c>
      <c r="D343" s="25" t="s">
        <v>3036</v>
      </c>
      <c r="E343" s="24" t="b">
        <v>0</v>
      </c>
      <c r="F343" s="25" t="s">
        <v>10</v>
      </c>
      <c r="G343" s="25" t="s">
        <v>3047</v>
      </c>
      <c r="H343" s="25" t="s">
        <v>3048</v>
      </c>
      <c r="I343" s="25" t="s">
        <v>9085</v>
      </c>
      <c r="J343" s="24">
        <v>5.9597765128547319E-14</v>
      </c>
      <c r="K343" s="24">
        <v>0.99999999999955969</v>
      </c>
      <c r="L343" s="24">
        <v>3.8089810439261348E-13</v>
      </c>
    </row>
    <row r="344" spans="1:12" ht="76.5" x14ac:dyDescent="0.2">
      <c r="A344" s="25" t="s">
        <v>3175</v>
      </c>
      <c r="B344" s="25" t="s">
        <v>3176</v>
      </c>
      <c r="C344" s="25" t="s">
        <v>14</v>
      </c>
      <c r="D344" s="25" t="s">
        <v>3036</v>
      </c>
      <c r="E344" s="24" t="b">
        <v>0</v>
      </c>
      <c r="F344" s="25" t="s">
        <v>10</v>
      </c>
      <c r="G344" s="25" t="s">
        <v>3177</v>
      </c>
      <c r="H344" s="25" t="s">
        <v>3178</v>
      </c>
      <c r="I344" s="25" t="s">
        <v>3179</v>
      </c>
      <c r="J344" s="24">
        <v>2.8682636241311404E-11</v>
      </c>
      <c r="K344" s="24">
        <v>0.99999999993505195</v>
      </c>
      <c r="L344" s="24">
        <v>3.6265516662133734E-11</v>
      </c>
    </row>
    <row r="345" spans="1:12" ht="204" x14ac:dyDescent="0.2">
      <c r="A345" s="25" t="s">
        <v>3128</v>
      </c>
      <c r="B345" s="25" t="s">
        <v>3129</v>
      </c>
      <c r="C345" s="25" t="s">
        <v>14</v>
      </c>
      <c r="D345" s="25" t="s">
        <v>3036</v>
      </c>
      <c r="E345" s="24" t="b">
        <v>0</v>
      </c>
      <c r="F345" s="25" t="s">
        <v>10</v>
      </c>
      <c r="G345" s="25" t="s">
        <v>3130</v>
      </c>
      <c r="H345" s="25" t="s">
        <v>3131</v>
      </c>
      <c r="I345" s="25" t="s">
        <v>3132</v>
      </c>
      <c r="J345" s="24">
        <v>1.1492598839210893E-6</v>
      </c>
      <c r="K345" s="24">
        <v>0.99329221316313643</v>
      </c>
      <c r="L345" s="24">
        <v>6.7066375769796452E-3</v>
      </c>
    </row>
    <row r="346" spans="1:12" ht="216.75" x14ac:dyDescent="0.2">
      <c r="A346" s="25" t="s">
        <v>2609</v>
      </c>
      <c r="B346" s="25" t="s">
        <v>2610</v>
      </c>
      <c r="C346" s="25" t="s">
        <v>14</v>
      </c>
      <c r="D346" s="25" t="s">
        <v>407</v>
      </c>
      <c r="E346" s="24" t="b">
        <v>0</v>
      </c>
      <c r="F346" s="25" t="s">
        <v>10</v>
      </c>
      <c r="G346" s="25" t="s">
        <v>2611</v>
      </c>
      <c r="H346" s="25" t="s">
        <v>2612</v>
      </c>
      <c r="I346" s="25" t="s">
        <v>2613</v>
      </c>
      <c r="J346" s="24">
        <v>1.5671306118979962E-8</v>
      </c>
      <c r="K346" s="24">
        <v>0.99998900685483971</v>
      </c>
      <c r="L346" s="24">
        <v>1.0977473854127442E-5</v>
      </c>
    </row>
    <row r="347" spans="1:12" ht="102" x14ac:dyDescent="0.2">
      <c r="A347" s="25" t="s">
        <v>2711</v>
      </c>
      <c r="B347" s="25" t="s">
        <v>2712</v>
      </c>
      <c r="C347" s="25" t="s">
        <v>14</v>
      </c>
      <c r="D347" s="25" t="s">
        <v>407</v>
      </c>
      <c r="E347" s="24" t="b">
        <v>0</v>
      </c>
      <c r="F347" s="25" t="s">
        <v>10</v>
      </c>
      <c r="G347" s="25" t="s">
        <v>2713</v>
      </c>
      <c r="H347" s="25" t="s">
        <v>2714</v>
      </c>
      <c r="I347" s="25" t="s">
        <v>2715</v>
      </c>
      <c r="J347" s="24">
        <v>3.7495445826577637E-18</v>
      </c>
      <c r="K347" s="24">
        <v>0.99999999999999978</v>
      </c>
      <c r="L347" s="24">
        <v>1.8849207119607742E-16</v>
      </c>
    </row>
    <row r="348" spans="1:12" ht="102" x14ac:dyDescent="0.2">
      <c r="A348" s="25" t="s">
        <v>1339</v>
      </c>
      <c r="B348" s="25" t="s">
        <v>1343</v>
      </c>
      <c r="C348" s="25" t="s">
        <v>14</v>
      </c>
      <c r="D348" s="25" t="s">
        <v>407</v>
      </c>
      <c r="E348" s="24" t="b">
        <v>0</v>
      </c>
      <c r="F348" s="25" t="s">
        <v>10</v>
      </c>
      <c r="G348" s="25" t="s">
        <v>1344</v>
      </c>
      <c r="H348" s="25" t="s">
        <v>1345</v>
      </c>
      <c r="I348" s="25" t="s">
        <v>1346</v>
      </c>
      <c r="J348" s="24">
        <v>3.2890631286314178E-13</v>
      </c>
      <c r="K348" s="24">
        <v>0.99999448772286004</v>
      </c>
      <c r="L348" s="24">
        <v>5.5122768112211988E-6</v>
      </c>
    </row>
    <row r="349" spans="1:12" ht="51" x14ac:dyDescent="0.2">
      <c r="A349" s="25" t="s">
        <v>2506</v>
      </c>
      <c r="B349" s="25" t="s">
        <v>2507</v>
      </c>
      <c r="C349" s="25" t="s">
        <v>14</v>
      </c>
      <c r="D349" s="25" t="s">
        <v>407</v>
      </c>
      <c r="E349" s="24" t="b">
        <v>0</v>
      </c>
      <c r="F349" s="25" t="s">
        <v>10</v>
      </c>
      <c r="G349" s="25" t="s">
        <v>2508</v>
      </c>
      <c r="H349" s="25" t="s">
        <v>2509</v>
      </c>
      <c r="I349" s="25" t="s">
        <v>2510</v>
      </c>
      <c r="J349" s="24">
        <v>4.4819132577122347E-9</v>
      </c>
      <c r="K349" s="24">
        <v>0.99999989265254152</v>
      </c>
      <c r="L349" s="24">
        <v>1.0286554532361667E-7</v>
      </c>
    </row>
    <row r="350" spans="1:12" ht="191.25" x14ac:dyDescent="0.2">
      <c r="A350" s="25" t="s">
        <v>4938</v>
      </c>
      <c r="B350" s="25" t="s">
        <v>4944</v>
      </c>
      <c r="C350" s="25" t="s">
        <v>14</v>
      </c>
      <c r="D350" s="25" t="s">
        <v>4127</v>
      </c>
      <c r="E350" s="24" t="b">
        <v>0</v>
      </c>
      <c r="F350" s="25" t="s">
        <v>10</v>
      </c>
      <c r="G350" s="25" t="s">
        <v>9085</v>
      </c>
      <c r="H350" s="25" t="s">
        <v>10159</v>
      </c>
      <c r="I350" s="25" t="s">
        <v>9085</v>
      </c>
      <c r="J350" s="24">
        <v>2.0248635027736965E-5</v>
      </c>
      <c r="K350" s="24">
        <v>0.9853160727977478</v>
      </c>
      <c r="L350" s="24">
        <v>1.4663678567224536E-2</v>
      </c>
    </row>
    <row r="351" spans="1:12" ht="165.75" x14ac:dyDescent="0.2">
      <c r="A351" s="25" t="s">
        <v>234</v>
      </c>
      <c r="B351" s="25" t="s">
        <v>235</v>
      </c>
      <c r="C351" s="25" t="s">
        <v>14</v>
      </c>
      <c r="D351" s="25" t="s">
        <v>96</v>
      </c>
      <c r="E351" s="24" t="b">
        <v>0</v>
      </c>
      <c r="F351" s="25" t="s">
        <v>10</v>
      </c>
      <c r="G351" s="25" t="s">
        <v>236</v>
      </c>
      <c r="H351" s="25" t="s">
        <v>237</v>
      </c>
      <c r="I351" s="25" t="s">
        <v>238</v>
      </c>
      <c r="J351" s="24">
        <v>6.2298361883799906E-10</v>
      </c>
      <c r="K351" s="24">
        <v>0.99457525138629943</v>
      </c>
      <c r="L351" s="24">
        <v>5.4247479907169761E-3</v>
      </c>
    </row>
    <row r="352" spans="1:12" ht="204" x14ac:dyDescent="0.2">
      <c r="A352" s="25" t="s">
        <v>234</v>
      </c>
      <c r="B352" s="25" t="s">
        <v>3398</v>
      </c>
      <c r="C352" s="25" t="s">
        <v>14</v>
      </c>
      <c r="D352" s="25" t="s">
        <v>3036</v>
      </c>
      <c r="E352" s="24" t="b">
        <v>0</v>
      </c>
      <c r="F352" s="25" t="s">
        <v>10</v>
      </c>
      <c r="G352" s="25" t="s">
        <v>3399</v>
      </c>
      <c r="H352" s="25" t="s">
        <v>3400</v>
      </c>
      <c r="I352" s="25" t="s">
        <v>9675</v>
      </c>
      <c r="J352" s="24">
        <v>1.281276765146541E-10</v>
      </c>
      <c r="K352" s="24">
        <v>0.99999946902537673</v>
      </c>
      <c r="L352" s="24">
        <v>5.3084649551332606E-7</v>
      </c>
    </row>
    <row r="353" spans="1:12" ht="127.5" x14ac:dyDescent="0.2">
      <c r="A353" s="25" t="s">
        <v>1180</v>
      </c>
      <c r="B353" s="25" t="s">
        <v>1181</v>
      </c>
      <c r="C353" s="25" t="s">
        <v>14</v>
      </c>
      <c r="D353" s="25" t="s">
        <v>407</v>
      </c>
      <c r="E353" s="24" t="b">
        <v>0</v>
      </c>
      <c r="F353" s="25" t="s">
        <v>10</v>
      </c>
      <c r="G353" s="25" t="s">
        <v>9085</v>
      </c>
      <c r="H353" s="25" t="s">
        <v>9277</v>
      </c>
      <c r="I353" s="25" t="s">
        <v>9278</v>
      </c>
      <c r="J353" s="24">
        <v>4.3087681350497838E-6</v>
      </c>
      <c r="K353" s="24">
        <v>0.71023893484582168</v>
      </c>
      <c r="L353" s="24">
        <v>0.28975675638604326</v>
      </c>
    </row>
    <row r="354" spans="1:12" ht="127.5" x14ac:dyDescent="0.2">
      <c r="A354" s="25" t="s">
        <v>1166</v>
      </c>
      <c r="B354" s="25" t="s">
        <v>1171</v>
      </c>
      <c r="C354" s="25" t="s">
        <v>14</v>
      </c>
      <c r="D354" s="25" t="s">
        <v>407</v>
      </c>
      <c r="E354" s="24" t="b">
        <v>0</v>
      </c>
      <c r="F354" s="25" t="s">
        <v>10</v>
      </c>
      <c r="G354" s="25" t="s">
        <v>9273</v>
      </c>
      <c r="H354" s="25" t="s">
        <v>1173</v>
      </c>
      <c r="I354" s="25" t="s">
        <v>1174</v>
      </c>
      <c r="J354" s="24">
        <v>1.3850132711147709E-13</v>
      </c>
      <c r="K354" s="24">
        <v>0.99999986995784407</v>
      </c>
      <c r="L354" s="24">
        <v>1.3004201741643282E-7</v>
      </c>
    </row>
    <row r="355" spans="1:12" ht="153" x14ac:dyDescent="0.2">
      <c r="A355" s="25" t="s">
        <v>764</v>
      </c>
      <c r="B355" s="25" t="s">
        <v>765</v>
      </c>
      <c r="C355" s="25" t="s">
        <v>14</v>
      </c>
      <c r="D355" s="25" t="s">
        <v>407</v>
      </c>
      <c r="E355" s="24" t="b">
        <v>0</v>
      </c>
      <c r="F355" s="25" t="s">
        <v>10</v>
      </c>
      <c r="G355" s="25" t="s">
        <v>9205</v>
      </c>
      <c r="H355" s="25" t="s">
        <v>767</v>
      </c>
      <c r="I355" s="25" t="s">
        <v>9206</v>
      </c>
      <c r="J355" s="24">
        <v>3.9164997954269754E-4</v>
      </c>
      <c r="K355" s="24">
        <v>0.98281164454580694</v>
      </c>
      <c r="L355" s="24">
        <v>1.6796705474650318E-2</v>
      </c>
    </row>
    <row r="356" spans="1:12" ht="89.25" x14ac:dyDescent="0.2">
      <c r="A356" s="25" t="s">
        <v>443</v>
      </c>
      <c r="B356" s="25" t="s">
        <v>444</v>
      </c>
      <c r="C356" s="25" t="s">
        <v>14</v>
      </c>
      <c r="D356" s="25" t="s">
        <v>407</v>
      </c>
      <c r="E356" s="24" t="b">
        <v>0</v>
      </c>
      <c r="F356" s="25" t="s">
        <v>10</v>
      </c>
      <c r="G356" s="25" t="s">
        <v>448</v>
      </c>
      <c r="H356" s="25" t="s">
        <v>449</v>
      </c>
      <c r="I356" s="25" t="s">
        <v>450</v>
      </c>
      <c r="J356" s="24">
        <v>3.7927605795254846E-8</v>
      </c>
      <c r="K356" s="24">
        <v>0.97779829743398883</v>
      </c>
      <c r="L356" s="24">
        <v>2.2201664638405318E-2</v>
      </c>
    </row>
    <row r="357" spans="1:12" ht="89.25" x14ac:dyDescent="0.2">
      <c r="A357" s="25" t="s">
        <v>3111</v>
      </c>
      <c r="B357" s="25" t="s">
        <v>3112</v>
      </c>
      <c r="C357" s="25" t="s">
        <v>14</v>
      </c>
      <c r="D357" s="25" t="s">
        <v>3036</v>
      </c>
      <c r="E357" s="24" t="b">
        <v>0</v>
      </c>
      <c r="F357" s="25" t="s">
        <v>10</v>
      </c>
      <c r="G357" s="25" t="s">
        <v>3113</v>
      </c>
      <c r="H357" s="25" t="s">
        <v>3114</v>
      </c>
      <c r="I357" s="25" t="s">
        <v>9085</v>
      </c>
      <c r="J357" s="24">
        <v>2.6095856503860004E-13</v>
      </c>
      <c r="K357" s="24">
        <v>0.99999999991145727</v>
      </c>
      <c r="L357" s="24">
        <v>8.8281932981134171E-11</v>
      </c>
    </row>
    <row r="358" spans="1:12" ht="38.25" x14ac:dyDescent="0.2">
      <c r="A358" s="25" t="s">
        <v>1225</v>
      </c>
      <c r="B358" s="25" t="s">
        <v>1226</v>
      </c>
      <c r="C358" s="25" t="s">
        <v>14</v>
      </c>
      <c r="D358" s="25" t="s">
        <v>407</v>
      </c>
      <c r="E358" s="24" t="b">
        <v>0</v>
      </c>
      <c r="F358" s="25" t="s">
        <v>10</v>
      </c>
      <c r="G358" s="25" t="s">
        <v>1230</v>
      </c>
      <c r="H358" s="25" t="s">
        <v>1231</v>
      </c>
      <c r="I358" s="25" t="s">
        <v>9085</v>
      </c>
      <c r="J358" s="24">
        <v>3.2394939007790975E-6</v>
      </c>
      <c r="K358" s="24">
        <v>0.91275876042025172</v>
      </c>
      <c r="L358" s="24">
        <v>8.723800008584752E-2</v>
      </c>
    </row>
    <row r="359" spans="1:12" ht="229.5" x14ac:dyDescent="0.2">
      <c r="A359" s="25" t="s">
        <v>1312</v>
      </c>
      <c r="B359" s="25" t="s">
        <v>1313</v>
      </c>
      <c r="C359" s="25" t="s">
        <v>14</v>
      </c>
      <c r="D359" s="25" t="s">
        <v>407</v>
      </c>
      <c r="E359" s="24" t="b">
        <v>0</v>
      </c>
      <c r="F359" s="25" t="s">
        <v>10</v>
      </c>
      <c r="G359" s="25" t="s">
        <v>1314</v>
      </c>
      <c r="H359" s="25" t="s">
        <v>1315</v>
      </c>
      <c r="I359" s="25" t="s">
        <v>9310</v>
      </c>
      <c r="J359" s="24">
        <v>4.9028318071909184E-14</v>
      </c>
      <c r="K359" s="24">
        <v>0.99999998016535963</v>
      </c>
      <c r="L359" s="24">
        <v>1.9834591276757994E-8</v>
      </c>
    </row>
    <row r="360" spans="1:12" ht="89.25" x14ac:dyDescent="0.2">
      <c r="A360" s="25" t="s">
        <v>1670</v>
      </c>
      <c r="B360" s="25" t="s">
        <v>1671</v>
      </c>
      <c r="C360" s="25" t="s">
        <v>14</v>
      </c>
      <c r="D360" s="25" t="s">
        <v>407</v>
      </c>
      <c r="E360" s="24" t="b">
        <v>0</v>
      </c>
      <c r="F360" s="25" t="s">
        <v>10</v>
      </c>
      <c r="G360" s="25" t="s">
        <v>1672</v>
      </c>
      <c r="H360" s="25" t="s">
        <v>1673</v>
      </c>
      <c r="I360" s="25" t="s">
        <v>9371</v>
      </c>
      <c r="J360" s="24">
        <v>1.2716843401536741E-13</v>
      </c>
      <c r="K360" s="24">
        <v>0.99999999998767453</v>
      </c>
      <c r="L360" s="24">
        <v>1.2198295758246516E-11</v>
      </c>
    </row>
    <row r="361" spans="1:12" ht="51" x14ac:dyDescent="0.2">
      <c r="A361" s="25" t="s">
        <v>705</v>
      </c>
      <c r="B361" s="25" t="s">
        <v>706</v>
      </c>
      <c r="C361" s="25" t="s">
        <v>14</v>
      </c>
      <c r="D361" s="25" t="s">
        <v>407</v>
      </c>
      <c r="E361" s="24" t="b">
        <v>0</v>
      </c>
      <c r="F361" s="25" t="s">
        <v>10</v>
      </c>
      <c r="G361" s="25" t="s">
        <v>707</v>
      </c>
      <c r="H361" s="25" t="s">
        <v>708</v>
      </c>
      <c r="I361" s="25" t="s">
        <v>9085</v>
      </c>
      <c r="J361" s="24">
        <v>8.8985986432683445E-12</v>
      </c>
      <c r="K361" s="24">
        <v>0.99999995690731935</v>
      </c>
      <c r="L361" s="24">
        <v>4.3083782030217974E-8</v>
      </c>
    </row>
    <row r="362" spans="1:12" ht="63.75" x14ac:dyDescent="0.2">
      <c r="A362" s="25" t="s">
        <v>2394</v>
      </c>
      <c r="B362" s="25" t="s">
        <v>2395</v>
      </c>
      <c r="C362" s="25" t="s">
        <v>14</v>
      </c>
      <c r="D362" s="25" t="s">
        <v>407</v>
      </c>
      <c r="E362" s="24" t="b">
        <v>0</v>
      </c>
      <c r="F362" s="25" t="s">
        <v>10</v>
      </c>
      <c r="G362" s="25" t="s">
        <v>2396</v>
      </c>
      <c r="H362" s="25" t="s">
        <v>9511</v>
      </c>
      <c r="I362" s="25" t="s">
        <v>9085</v>
      </c>
      <c r="J362" s="24">
        <v>1.0613306453674614E-8</v>
      </c>
      <c r="K362" s="24">
        <v>0.9927963622780166</v>
      </c>
      <c r="L362" s="24">
        <v>7.2036271086770749E-3</v>
      </c>
    </row>
    <row r="363" spans="1:12" ht="63.75" x14ac:dyDescent="0.2">
      <c r="A363" s="25" t="s">
        <v>3605</v>
      </c>
      <c r="B363" s="25" t="s">
        <v>3606</v>
      </c>
      <c r="C363" s="25" t="s">
        <v>14</v>
      </c>
      <c r="D363" s="25" t="s">
        <v>3036</v>
      </c>
      <c r="E363" s="24" t="b">
        <v>0</v>
      </c>
      <c r="F363" s="25" t="s">
        <v>10</v>
      </c>
      <c r="G363" s="25" t="s">
        <v>3607</v>
      </c>
      <c r="H363" s="25" t="s">
        <v>3608</v>
      </c>
      <c r="I363" s="25" t="s">
        <v>9085</v>
      </c>
      <c r="J363" s="24">
        <v>4.8139510093630267E-7</v>
      </c>
      <c r="K363" s="24">
        <v>0.99294600205411399</v>
      </c>
      <c r="L363" s="24">
        <v>7.0535165507850947E-3</v>
      </c>
    </row>
    <row r="364" spans="1:12" ht="191.25" x14ac:dyDescent="0.2">
      <c r="A364" s="25" t="s">
        <v>3320</v>
      </c>
      <c r="B364" s="25" t="s">
        <v>3321</v>
      </c>
      <c r="C364" s="25" t="s">
        <v>14</v>
      </c>
      <c r="D364" s="25" t="s">
        <v>3036</v>
      </c>
      <c r="E364" s="24" t="b">
        <v>0</v>
      </c>
      <c r="F364" s="25" t="s">
        <v>10</v>
      </c>
      <c r="G364" s="25" t="s">
        <v>3322</v>
      </c>
      <c r="H364" s="25" t="s">
        <v>3323</v>
      </c>
      <c r="I364" s="25" t="s">
        <v>9659</v>
      </c>
      <c r="J364" s="24">
        <v>3.130400512554885E-8</v>
      </c>
      <c r="K364" s="24">
        <v>0.99860387934258388</v>
      </c>
      <c r="L364" s="24">
        <v>1.3960893534108831E-3</v>
      </c>
    </row>
    <row r="365" spans="1:12" ht="178.5" x14ac:dyDescent="0.2">
      <c r="A365" s="25" t="s">
        <v>53</v>
      </c>
      <c r="B365" s="25" t="s">
        <v>54</v>
      </c>
      <c r="C365" s="25" t="s">
        <v>14</v>
      </c>
      <c r="D365" s="25" t="s">
        <v>15</v>
      </c>
      <c r="E365" s="24" t="b">
        <v>0</v>
      </c>
      <c r="F365" s="25" t="s">
        <v>10</v>
      </c>
      <c r="G365" s="25" t="s">
        <v>9086</v>
      </c>
      <c r="H365" s="25" t="s">
        <v>58</v>
      </c>
      <c r="I365" s="25" t="s">
        <v>59</v>
      </c>
      <c r="J365" s="24">
        <v>2.664132411851418E-6</v>
      </c>
      <c r="K365" s="24">
        <v>0.98448408970652301</v>
      </c>
      <c r="L365" s="24">
        <v>1.5513246161065046E-2</v>
      </c>
    </row>
    <row r="366" spans="1:12" ht="127.5" x14ac:dyDescent="0.2">
      <c r="A366" s="25" t="s">
        <v>53</v>
      </c>
      <c r="B366" s="25" t="s">
        <v>60</v>
      </c>
      <c r="C366" s="25" t="s">
        <v>14</v>
      </c>
      <c r="D366" s="25" t="s">
        <v>15</v>
      </c>
      <c r="E366" s="24" t="b">
        <v>0</v>
      </c>
      <c r="F366" s="25" t="s">
        <v>10</v>
      </c>
      <c r="G366" s="25" t="s">
        <v>61</v>
      </c>
      <c r="H366" s="25" t="s">
        <v>62</v>
      </c>
      <c r="I366" s="25" t="s">
        <v>63</v>
      </c>
      <c r="J366" s="24">
        <v>3.4533421046734978E-10</v>
      </c>
      <c r="K366" s="24">
        <v>0.98705101263033834</v>
      </c>
      <c r="L366" s="24">
        <v>1.294898702432744E-2</v>
      </c>
    </row>
    <row r="367" spans="1:12" ht="38.25" x14ac:dyDescent="0.2">
      <c r="A367" s="25" t="s">
        <v>3363</v>
      </c>
      <c r="B367" s="25" t="s">
        <v>3364</v>
      </c>
      <c r="C367" s="25" t="s">
        <v>14</v>
      </c>
      <c r="D367" s="25" t="s">
        <v>3036</v>
      </c>
      <c r="E367" s="24" t="b">
        <v>0</v>
      </c>
      <c r="F367" s="25" t="s">
        <v>10</v>
      </c>
      <c r="G367" s="25" t="s">
        <v>3365</v>
      </c>
      <c r="H367" s="25" t="s">
        <v>3366</v>
      </c>
      <c r="I367" s="25" t="s">
        <v>9085</v>
      </c>
      <c r="J367" s="24">
        <v>6.2258665711113585E-8</v>
      </c>
      <c r="K367" s="24">
        <v>0.99997241595997455</v>
      </c>
      <c r="L367" s="24">
        <v>2.752178135970613E-5</v>
      </c>
    </row>
    <row r="368" spans="1:12" ht="89.25" x14ac:dyDescent="0.2">
      <c r="A368" s="25" t="s">
        <v>3163</v>
      </c>
      <c r="B368" s="25" t="s">
        <v>3164</v>
      </c>
      <c r="C368" s="25" t="s">
        <v>14</v>
      </c>
      <c r="D368" s="25" t="s">
        <v>3036</v>
      </c>
      <c r="E368" s="24" t="b">
        <v>0</v>
      </c>
      <c r="F368" s="25" t="s">
        <v>10</v>
      </c>
      <c r="G368" s="25" t="s">
        <v>9085</v>
      </c>
      <c r="H368" s="25" t="s">
        <v>3165</v>
      </c>
      <c r="I368" s="25" t="s">
        <v>9085</v>
      </c>
      <c r="J368" s="24">
        <v>2.2346782908268848E-7</v>
      </c>
      <c r="K368" s="24">
        <v>0.99782306183277003</v>
      </c>
      <c r="L368" s="24">
        <v>2.1767146994008907E-3</v>
      </c>
    </row>
    <row r="369" spans="1:12" ht="63.75" x14ac:dyDescent="0.2">
      <c r="A369" s="25" t="s">
        <v>204</v>
      </c>
      <c r="B369" s="25" t="s">
        <v>205</v>
      </c>
      <c r="C369" s="25" t="s">
        <v>14</v>
      </c>
      <c r="D369" s="25" t="s">
        <v>96</v>
      </c>
      <c r="E369" s="24" t="b">
        <v>0</v>
      </c>
      <c r="F369" s="25" t="s">
        <v>10</v>
      </c>
      <c r="G369" s="25" t="s">
        <v>9085</v>
      </c>
      <c r="H369" s="25" t="s">
        <v>206</v>
      </c>
      <c r="I369" s="25" t="s">
        <v>207</v>
      </c>
      <c r="J369" s="24">
        <v>1.3519414891151088E-19</v>
      </c>
      <c r="K369" s="24">
        <v>1</v>
      </c>
      <c r="L369" s="24">
        <v>3.7007703913061686E-18</v>
      </c>
    </row>
    <row r="370" spans="1:12" ht="51" x14ac:dyDescent="0.2">
      <c r="A370" s="25" t="s">
        <v>204</v>
      </c>
      <c r="B370" s="25" t="s">
        <v>1515</v>
      </c>
      <c r="C370" s="25" t="s">
        <v>14</v>
      </c>
      <c r="D370" s="25" t="s">
        <v>407</v>
      </c>
      <c r="E370" s="24" t="b">
        <v>0</v>
      </c>
      <c r="F370" s="25" t="s">
        <v>10</v>
      </c>
      <c r="G370" s="25" t="s">
        <v>206</v>
      </c>
      <c r="H370" s="25" t="s">
        <v>1516</v>
      </c>
      <c r="I370" s="25" t="s">
        <v>1517</v>
      </c>
      <c r="J370" s="24">
        <v>7.8449813969710218E-17</v>
      </c>
      <c r="K370" s="24">
        <v>0.99999999999999689</v>
      </c>
      <c r="L370" s="24">
        <v>3.1555235273269876E-15</v>
      </c>
    </row>
    <row r="371" spans="1:12" ht="63.75" x14ac:dyDescent="0.2">
      <c r="A371" s="25" t="s">
        <v>2125</v>
      </c>
      <c r="B371" s="25" t="s">
        <v>2126</v>
      </c>
      <c r="C371" s="25" t="s">
        <v>14</v>
      </c>
      <c r="D371" s="25" t="s">
        <v>407</v>
      </c>
      <c r="E371" s="24" t="b">
        <v>0</v>
      </c>
      <c r="F371" s="25" t="s">
        <v>10</v>
      </c>
      <c r="G371" s="25" t="s">
        <v>2127</v>
      </c>
      <c r="H371" s="25" t="s">
        <v>2128</v>
      </c>
      <c r="I371" s="25" t="s">
        <v>9085</v>
      </c>
      <c r="J371" s="24">
        <v>1.7125123923746071E-20</v>
      </c>
      <c r="K371" s="24">
        <v>1</v>
      </c>
      <c r="L371" s="24">
        <v>2.8583596338752839E-20</v>
      </c>
    </row>
    <row r="372" spans="1:12" ht="51" x14ac:dyDescent="0.2">
      <c r="A372" s="25" t="s">
        <v>1089</v>
      </c>
      <c r="B372" s="25" t="s">
        <v>1090</v>
      </c>
      <c r="C372" s="25" t="s">
        <v>14</v>
      </c>
      <c r="D372" s="25" t="s">
        <v>407</v>
      </c>
      <c r="E372" s="24" t="b">
        <v>0</v>
      </c>
      <c r="F372" s="25" t="s">
        <v>10</v>
      </c>
      <c r="G372" s="25" t="s">
        <v>1091</v>
      </c>
      <c r="H372" s="25" t="s">
        <v>9262</v>
      </c>
      <c r="I372" s="25" t="s">
        <v>9085</v>
      </c>
      <c r="J372" s="24">
        <v>1.8327305933120178E-14</v>
      </c>
      <c r="K372" s="24">
        <v>0.99999999951237428</v>
      </c>
      <c r="L372" s="24">
        <v>4.8760730669103854E-10</v>
      </c>
    </row>
    <row r="373" spans="1:12" ht="76.5" x14ac:dyDescent="0.2">
      <c r="A373" s="25" t="s">
        <v>3120</v>
      </c>
      <c r="B373" s="25" t="s">
        <v>3121</v>
      </c>
      <c r="C373" s="25" t="s">
        <v>14</v>
      </c>
      <c r="D373" s="25" t="s">
        <v>3036</v>
      </c>
      <c r="E373" s="24" t="b">
        <v>0</v>
      </c>
      <c r="F373" s="25" t="s">
        <v>10</v>
      </c>
      <c r="G373" s="25" t="s">
        <v>9085</v>
      </c>
      <c r="H373" s="25" t="s">
        <v>3122</v>
      </c>
      <c r="I373" s="25" t="s">
        <v>3123</v>
      </c>
      <c r="J373" s="24">
        <v>3.6629596028248158E-23</v>
      </c>
      <c r="K373" s="24">
        <v>1</v>
      </c>
      <c r="L373" s="24">
        <v>1.3328477163614329E-26</v>
      </c>
    </row>
    <row r="374" spans="1:12" ht="76.5" x14ac:dyDescent="0.2">
      <c r="A374" s="25" t="s">
        <v>3171</v>
      </c>
      <c r="B374" s="25" t="s">
        <v>3172</v>
      </c>
      <c r="C374" s="25" t="s">
        <v>14</v>
      </c>
      <c r="D374" s="25" t="s">
        <v>3036</v>
      </c>
      <c r="E374" s="24" t="b">
        <v>0</v>
      </c>
      <c r="F374" s="25" t="s">
        <v>10</v>
      </c>
      <c r="G374" s="25" t="s">
        <v>3173</v>
      </c>
      <c r="H374" s="25" t="s">
        <v>9637</v>
      </c>
      <c r="I374" s="25" t="s">
        <v>9085</v>
      </c>
      <c r="J374" s="24">
        <v>7.6540809744835312E-21</v>
      </c>
      <c r="K374" s="24">
        <v>1</v>
      </c>
      <c r="L374" s="24">
        <v>7.6328057746737403E-21</v>
      </c>
    </row>
    <row r="375" spans="1:12" ht="140.25" x14ac:dyDescent="0.2">
      <c r="A375" s="25" t="s">
        <v>2210</v>
      </c>
      <c r="B375" s="25" t="s">
        <v>2211</v>
      </c>
      <c r="C375" s="25" t="s">
        <v>14</v>
      </c>
      <c r="D375" s="25" t="s">
        <v>407</v>
      </c>
      <c r="E375" s="24" t="b">
        <v>0</v>
      </c>
      <c r="F375" s="25" t="s">
        <v>10</v>
      </c>
      <c r="G375" s="25" t="s">
        <v>9479</v>
      </c>
      <c r="H375" s="25" t="s">
        <v>2213</v>
      </c>
      <c r="I375" s="25" t="s">
        <v>2214</v>
      </c>
      <c r="J375" s="24">
        <v>6.5187253805677048E-5</v>
      </c>
      <c r="K375" s="24">
        <v>0.71998893982136969</v>
      </c>
      <c r="L375" s="24">
        <v>0.2799458729248247</v>
      </c>
    </row>
    <row r="376" spans="1:12" ht="63.75" x14ac:dyDescent="0.2">
      <c r="A376" s="25" t="s">
        <v>668</v>
      </c>
      <c r="B376" s="25" t="s">
        <v>673</v>
      </c>
      <c r="C376" s="25" t="s">
        <v>14</v>
      </c>
      <c r="D376" s="25" t="s">
        <v>407</v>
      </c>
      <c r="E376" s="24" t="b">
        <v>0</v>
      </c>
      <c r="F376" s="25" t="s">
        <v>10</v>
      </c>
      <c r="G376" s="25" t="s">
        <v>674</v>
      </c>
      <c r="H376" s="25" t="s">
        <v>675</v>
      </c>
      <c r="I376" s="25" t="s">
        <v>676</v>
      </c>
      <c r="J376" s="24">
        <v>7.2027520423222363E-15</v>
      </c>
      <c r="K376" s="24">
        <v>0.99999999999997535</v>
      </c>
      <c r="L376" s="24">
        <v>1.744579454742848E-14</v>
      </c>
    </row>
    <row r="377" spans="1:12" ht="76.5" x14ac:dyDescent="0.2">
      <c r="A377" s="25" t="s">
        <v>2256</v>
      </c>
      <c r="B377" s="25" t="s">
        <v>2257</v>
      </c>
      <c r="C377" s="25" t="s">
        <v>14</v>
      </c>
      <c r="D377" s="25" t="s">
        <v>407</v>
      </c>
      <c r="E377" s="24" t="b">
        <v>0</v>
      </c>
      <c r="F377" s="25" t="s">
        <v>10</v>
      </c>
      <c r="G377" s="25" t="s">
        <v>2258</v>
      </c>
      <c r="H377" s="25" t="s">
        <v>2259</v>
      </c>
      <c r="I377" s="25" t="s">
        <v>9085</v>
      </c>
      <c r="J377" s="24">
        <v>2.2728459878879494E-12</v>
      </c>
      <c r="K377" s="24">
        <v>0.99999994620605959</v>
      </c>
      <c r="L377" s="24">
        <v>5.3791667561323975E-8</v>
      </c>
    </row>
    <row r="378" spans="1:12" ht="51" x14ac:dyDescent="0.2">
      <c r="A378" s="25" t="s">
        <v>1006</v>
      </c>
      <c r="B378" s="25" t="s">
        <v>1007</v>
      </c>
      <c r="C378" s="25" t="s">
        <v>14</v>
      </c>
      <c r="D378" s="25" t="s">
        <v>407</v>
      </c>
      <c r="E378" s="24" t="b">
        <v>0</v>
      </c>
      <c r="F378" s="25" t="s">
        <v>10</v>
      </c>
      <c r="G378" s="25" t="s">
        <v>1008</v>
      </c>
      <c r="H378" s="25" t="s">
        <v>1009</v>
      </c>
      <c r="I378" s="25" t="s">
        <v>1010</v>
      </c>
      <c r="J378" s="24">
        <v>1.0666681389504842E-7</v>
      </c>
      <c r="K378" s="24">
        <v>0.99997950929602408</v>
      </c>
      <c r="L378" s="24">
        <v>2.0384037162072281E-5</v>
      </c>
    </row>
    <row r="379" spans="1:12" ht="165.75" x14ac:dyDescent="0.2">
      <c r="A379" s="25" t="s">
        <v>1006</v>
      </c>
      <c r="B379" s="25" t="s">
        <v>1011</v>
      </c>
      <c r="C379" s="25" t="s">
        <v>14</v>
      </c>
      <c r="D379" s="25" t="s">
        <v>407</v>
      </c>
      <c r="E379" s="24" t="b">
        <v>0</v>
      </c>
      <c r="F379" s="25" t="s">
        <v>10</v>
      </c>
      <c r="G379" s="25" t="s">
        <v>1012</v>
      </c>
      <c r="H379" s="25" t="s">
        <v>1013</v>
      </c>
      <c r="I379" s="25" t="s">
        <v>1014</v>
      </c>
      <c r="J379" s="24">
        <v>2.2200812262186788E-8</v>
      </c>
      <c r="K379" s="24">
        <v>0.99988577534495748</v>
      </c>
      <c r="L379" s="24">
        <v>1.1420245423022809E-4</v>
      </c>
    </row>
    <row r="380" spans="1:12" ht="63.75" x14ac:dyDescent="0.2">
      <c r="A380" s="25" t="s">
        <v>977</v>
      </c>
      <c r="B380" s="25" t="s">
        <v>982</v>
      </c>
      <c r="C380" s="25" t="s">
        <v>14</v>
      </c>
      <c r="D380" s="25" t="s">
        <v>407</v>
      </c>
      <c r="E380" s="24" t="b">
        <v>0</v>
      </c>
      <c r="F380" s="25" t="s">
        <v>10</v>
      </c>
      <c r="G380" s="25" t="s">
        <v>983</v>
      </c>
      <c r="H380" s="25" t="s">
        <v>984</v>
      </c>
      <c r="I380" s="25" t="s">
        <v>985</v>
      </c>
      <c r="J380" s="24">
        <v>1.4529929650016931E-9</v>
      </c>
      <c r="K380" s="24">
        <v>0.99984892536526293</v>
      </c>
      <c r="L380" s="24">
        <v>1.5107318174414433E-4</v>
      </c>
    </row>
    <row r="381" spans="1:12" ht="63.75" x14ac:dyDescent="0.2">
      <c r="A381" s="25" t="s">
        <v>1680</v>
      </c>
      <c r="B381" s="25" t="s">
        <v>1685</v>
      </c>
      <c r="C381" s="25" t="s">
        <v>14</v>
      </c>
      <c r="D381" s="25" t="s">
        <v>407</v>
      </c>
      <c r="E381" s="24" t="b">
        <v>0</v>
      </c>
      <c r="F381" s="25" t="s">
        <v>10</v>
      </c>
      <c r="G381" s="25" t="s">
        <v>650</v>
      </c>
      <c r="H381" s="25" t="s">
        <v>9375</v>
      </c>
      <c r="I381" s="25" t="s">
        <v>9085</v>
      </c>
      <c r="J381" s="24">
        <v>1.1029053909099343E-15</v>
      </c>
      <c r="K381" s="24">
        <v>0.99999999999952882</v>
      </c>
      <c r="L381" s="24">
        <v>4.7011152856449511E-13</v>
      </c>
    </row>
    <row r="382" spans="1:12" ht="102" x14ac:dyDescent="0.2">
      <c r="A382" s="25" t="s">
        <v>3561</v>
      </c>
      <c r="B382" s="25" t="s">
        <v>3562</v>
      </c>
      <c r="C382" s="25" t="s">
        <v>14</v>
      </c>
      <c r="D382" s="25" t="s">
        <v>3036</v>
      </c>
      <c r="E382" s="24" t="b">
        <v>0</v>
      </c>
      <c r="F382" s="25" t="s">
        <v>10</v>
      </c>
      <c r="G382" s="25" t="s">
        <v>3563</v>
      </c>
      <c r="H382" s="25" t="s">
        <v>3564</v>
      </c>
      <c r="I382" s="25" t="s">
        <v>3565</v>
      </c>
      <c r="J382" s="24">
        <v>1.7592914732257559E-11</v>
      </c>
      <c r="K382" s="24">
        <v>0.99999955003219321</v>
      </c>
      <c r="L382" s="24">
        <v>4.4995021408584685E-7</v>
      </c>
    </row>
    <row r="383" spans="1:12" ht="102" x14ac:dyDescent="0.2">
      <c r="A383" s="25" t="s">
        <v>33</v>
      </c>
      <c r="B383" s="25" t="s">
        <v>34</v>
      </c>
      <c r="C383" s="25" t="s">
        <v>14</v>
      </c>
      <c r="D383" s="25" t="s">
        <v>15</v>
      </c>
      <c r="E383" s="24" t="b">
        <v>0</v>
      </c>
      <c r="F383" s="25" t="s">
        <v>10</v>
      </c>
      <c r="G383" s="25" t="s">
        <v>35</v>
      </c>
      <c r="H383" s="25" t="s">
        <v>36</v>
      </c>
      <c r="I383" s="25" t="s">
        <v>37</v>
      </c>
      <c r="J383" s="24">
        <v>2.7316196620617976E-10</v>
      </c>
      <c r="K383" s="24">
        <v>0.99978212597988481</v>
      </c>
      <c r="L383" s="24">
        <v>2.1787374695325841E-4</v>
      </c>
    </row>
    <row r="384" spans="1:12" ht="38.25" x14ac:dyDescent="0.2">
      <c r="A384" s="25" t="s">
        <v>3372</v>
      </c>
      <c r="B384" s="25" t="s">
        <v>3373</v>
      </c>
      <c r="C384" s="25" t="s">
        <v>14</v>
      </c>
      <c r="D384" s="25" t="s">
        <v>3036</v>
      </c>
      <c r="E384" s="24" t="b">
        <v>0</v>
      </c>
      <c r="F384" s="25" t="s">
        <v>10</v>
      </c>
      <c r="G384" s="25" t="s">
        <v>3374</v>
      </c>
      <c r="H384" s="25" t="s">
        <v>3375</v>
      </c>
      <c r="I384" s="25" t="s">
        <v>9085</v>
      </c>
      <c r="J384" s="24">
        <v>1.2666144584992335E-10</v>
      </c>
      <c r="K384" s="24">
        <v>0.99999846336616827</v>
      </c>
      <c r="L384" s="24">
        <v>1.5365071702511601E-6</v>
      </c>
    </row>
    <row r="385" spans="1:12" ht="51" x14ac:dyDescent="0.2">
      <c r="A385" s="25" t="s">
        <v>1571</v>
      </c>
      <c r="B385" s="25" t="s">
        <v>1572</v>
      </c>
      <c r="C385" s="25" t="s">
        <v>14</v>
      </c>
      <c r="D385" s="25" t="s">
        <v>407</v>
      </c>
      <c r="E385" s="24" t="b">
        <v>0</v>
      </c>
      <c r="F385" s="25" t="s">
        <v>10</v>
      </c>
      <c r="G385" s="25" t="s">
        <v>9085</v>
      </c>
      <c r="H385" s="25" t="s">
        <v>1573</v>
      </c>
      <c r="I385" s="25" t="s">
        <v>9085</v>
      </c>
      <c r="J385" s="24">
        <v>3.8027286740373774E-22</v>
      </c>
      <c r="K385" s="24">
        <v>1</v>
      </c>
      <c r="L385" s="24">
        <v>1.3095404017368289E-20</v>
      </c>
    </row>
    <row r="386" spans="1:12" ht="89.25" x14ac:dyDescent="0.2">
      <c r="A386" s="25" t="s">
        <v>3315</v>
      </c>
      <c r="B386" s="25" t="s">
        <v>3316</v>
      </c>
      <c r="C386" s="25" t="s">
        <v>14</v>
      </c>
      <c r="D386" s="25" t="s">
        <v>3036</v>
      </c>
      <c r="E386" s="24" t="b">
        <v>0</v>
      </c>
      <c r="F386" s="25" t="s">
        <v>10</v>
      </c>
      <c r="G386" s="25" t="s">
        <v>3317</v>
      </c>
      <c r="H386" s="25" t="s">
        <v>3318</v>
      </c>
      <c r="I386" s="25" t="s">
        <v>3319</v>
      </c>
      <c r="J386" s="24">
        <v>1.9662380375427447E-4</v>
      </c>
      <c r="K386" s="24">
        <v>0.64605832845098354</v>
      </c>
      <c r="L386" s="24">
        <v>0.35374504774526211</v>
      </c>
    </row>
    <row r="387" spans="1:12" ht="102" x14ac:dyDescent="0.2">
      <c r="A387" s="25" t="s">
        <v>3509</v>
      </c>
      <c r="B387" s="25" t="s">
        <v>3510</v>
      </c>
      <c r="C387" s="25" t="s">
        <v>14</v>
      </c>
      <c r="D387" s="25" t="s">
        <v>3036</v>
      </c>
      <c r="E387" s="24" t="b">
        <v>0</v>
      </c>
      <c r="F387" s="25" t="s">
        <v>10</v>
      </c>
      <c r="G387" s="25" t="s">
        <v>3511</v>
      </c>
      <c r="H387" s="25" t="s">
        <v>3512</v>
      </c>
      <c r="I387" s="25" t="s">
        <v>3513</v>
      </c>
      <c r="J387" s="24">
        <v>1.2148790459669696E-2</v>
      </c>
      <c r="K387" s="24">
        <v>0.65767040756834838</v>
      </c>
      <c r="L387" s="24">
        <v>0.33018080197198196</v>
      </c>
    </row>
    <row r="388" spans="1:12" ht="76.5" x14ac:dyDescent="0.2">
      <c r="A388" s="25" t="s">
        <v>3595</v>
      </c>
      <c r="B388" s="25" t="s">
        <v>3596</v>
      </c>
      <c r="C388" s="25" t="s">
        <v>14</v>
      </c>
      <c r="D388" s="25" t="s">
        <v>3036</v>
      </c>
      <c r="E388" s="24" t="b">
        <v>0</v>
      </c>
      <c r="F388" s="25" t="s">
        <v>10</v>
      </c>
      <c r="G388" s="25" t="s">
        <v>3597</v>
      </c>
      <c r="H388" s="25" t="s">
        <v>3598</v>
      </c>
      <c r="I388" s="25" t="s">
        <v>3599</v>
      </c>
      <c r="J388" s="24">
        <v>1.9630716457434538E-6</v>
      </c>
      <c r="K388" s="24">
        <v>0.9964208345354052</v>
      </c>
      <c r="L388" s="24">
        <v>3.5772023929491058E-3</v>
      </c>
    </row>
    <row r="389" spans="1:12" ht="63.75" x14ac:dyDescent="0.2">
      <c r="A389" s="25" t="s">
        <v>862</v>
      </c>
      <c r="B389" s="25" t="s">
        <v>867</v>
      </c>
      <c r="C389" s="25" t="s">
        <v>14</v>
      </c>
      <c r="D389" s="25" t="s">
        <v>407</v>
      </c>
      <c r="E389" s="24" t="b">
        <v>0</v>
      </c>
      <c r="F389" s="25" t="s">
        <v>10</v>
      </c>
      <c r="G389" s="25" t="s">
        <v>868</v>
      </c>
      <c r="H389" s="25" t="s">
        <v>869</v>
      </c>
      <c r="I389" s="25" t="s">
        <v>9085</v>
      </c>
      <c r="J389" s="24">
        <v>5.89626830786258E-15</v>
      </c>
      <c r="K389" s="24">
        <v>0.99999998182910887</v>
      </c>
      <c r="L389" s="24">
        <v>1.8170885211780552E-8</v>
      </c>
    </row>
    <row r="390" spans="1:12" ht="89.25" x14ac:dyDescent="0.2">
      <c r="A390" s="25" t="s">
        <v>648</v>
      </c>
      <c r="B390" s="25" t="s">
        <v>649</v>
      </c>
      <c r="C390" s="25" t="s">
        <v>14</v>
      </c>
      <c r="D390" s="25" t="s">
        <v>407</v>
      </c>
      <c r="E390" s="24" t="b">
        <v>0</v>
      </c>
      <c r="F390" s="25" t="s">
        <v>10</v>
      </c>
      <c r="G390" s="25" t="s">
        <v>650</v>
      </c>
      <c r="H390" s="25" t="s">
        <v>651</v>
      </c>
      <c r="I390" s="25" t="s">
        <v>652</v>
      </c>
      <c r="J390" s="24">
        <v>5.9039471824084507E-16</v>
      </c>
      <c r="K390" s="24">
        <v>0.99999999987476174</v>
      </c>
      <c r="L390" s="24">
        <v>1.2523755490973559E-10</v>
      </c>
    </row>
    <row r="391" spans="1:12" ht="63.75" x14ac:dyDescent="0.2">
      <c r="A391" s="25" t="s">
        <v>648</v>
      </c>
      <c r="B391" s="25" t="s">
        <v>653</v>
      </c>
      <c r="C391" s="25" t="s">
        <v>14</v>
      </c>
      <c r="D391" s="25" t="s">
        <v>407</v>
      </c>
      <c r="E391" s="24" t="b">
        <v>0</v>
      </c>
      <c r="F391" s="25" t="s">
        <v>10</v>
      </c>
      <c r="G391" s="25" t="s">
        <v>651</v>
      </c>
      <c r="H391" s="25" t="s">
        <v>652</v>
      </c>
      <c r="I391" s="25" t="s">
        <v>9085</v>
      </c>
      <c r="J391" s="24">
        <v>1.0900677748412913E-12</v>
      </c>
      <c r="K391" s="24">
        <v>0.99999942600684166</v>
      </c>
      <c r="L391" s="24">
        <v>5.739920683221161E-7</v>
      </c>
    </row>
    <row r="392" spans="1:12" ht="76.5" x14ac:dyDescent="0.2">
      <c r="A392" s="25" t="s">
        <v>581</v>
      </c>
      <c r="B392" s="25" t="s">
        <v>586</v>
      </c>
      <c r="C392" s="25" t="s">
        <v>14</v>
      </c>
      <c r="D392" s="25" t="s">
        <v>407</v>
      </c>
      <c r="E392" s="24" t="b">
        <v>0</v>
      </c>
      <c r="F392" s="25" t="s">
        <v>10</v>
      </c>
      <c r="G392" s="25" t="s">
        <v>587</v>
      </c>
      <c r="H392" s="25" t="s">
        <v>588</v>
      </c>
      <c r="I392" s="25" t="s">
        <v>9085</v>
      </c>
      <c r="J392" s="24">
        <v>3.5787284793236833E-10</v>
      </c>
      <c r="K392" s="24">
        <v>0.99999513663561368</v>
      </c>
      <c r="L392" s="24">
        <v>4.8630065133359418E-6</v>
      </c>
    </row>
    <row r="393" spans="1:12" ht="63.75" x14ac:dyDescent="0.2">
      <c r="A393" s="25" t="s">
        <v>581</v>
      </c>
      <c r="B393" s="25" t="s">
        <v>586</v>
      </c>
      <c r="C393" s="25" t="s">
        <v>14</v>
      </c>
      <c r="D393" s="25" t="s">
        <v>407</v>
      </c>
      <c r="E393" s="24" t="b">
        <v>0</v>
      </c>
      <c r="F393" s="25" t="s">
        <v>10</v>
      </c>
      <c r="G393" s="25" t="s">
        <v>9085</v>
      </c>
      <c r="H393" s="25" t="s">
        <v>592</v>
      </c>
      <c r="I393" s="25" t="s">
        <v>9085</v>
      </c>
      <c r="J393" s="24">
        <v>1.3094524519098857E-8</v>
      </c>
      <c r="K393" s="24">
        <v>0.99987168600542109</v>
      </c>
      <c r="L393" s="24">
        <v>1.2830090005442693E-4</v>
      </c>
    </row>
    <row r="394" spans="1:12" ht="114.75" x14ac:dyDescent="0.2">
      <c r="A394" s="25" t="s">
        <v>277</v>
      </c>
      <c r="B394" s="25" t="s">
        <v>278</v>
      </c>
      <c r="C394" s="25" t="s">
        <v>14</v>
      </c>
      <c r="D394" s="25" t="s">
        <v>96</v>
      </c>
      <c r="E394" s="24" t="b">
        <v>0</v>
      </c>
      <c r="F394" s="25" t="s">
        <v>10</v>
      </c>
      <c r="G394" s="25" t="s">
        <v>245</v>
      </c>
      <c r="H394" s="25" t="s">
        <v>279</v>
      </c>
      <c r="I394" s="25" t="s">
        <v>280</v>
      </c>
      <c r="J394" s="24">
        <v>1.3047185320672657E-6</v>
      </c>
      <c r="K394" s="24">
        <v>0.88679098208685658</v>
      </c>
      <c r="L394" s="24">
        <v>0.1132077131946113</v>
      </c>
    </row>
    <row r="395" spans="1:12" ht="76.5" x14ac:dyDescent="0.2">
      <c r="A395" s="25" t="s">
        <v>3626</v>
      </c>
      <c r="B395" s="25" t="s">
        <v>3627</v>
      </c>
      <c r="C395" s="25" t="s">
        <v>14</v>
      </c>
      <c r="D395" s="25" t="s">
        <v>3036</v>
      </c>
      <c r="E395" s="24" t="b">
        <v>0</v>
      </c>
      <c r="F395" s="25" t="s">
        <v>10</v>
      </c>
      <c r="G395" s="25" t="s">
        <v>3628</v>
      </c>
      <c r="H395" s="25" t="s">
        <v>3629</v>
      </c>
      <c r="I395" s="25" t="s">
        <v>3630</v>
      </c>
      <c r="J395" s="24">
        <v>3.8384612117857439E-15</v>
      </c>
      <c r="K395" s="24">
        <v>0.99999729334786969</v>
      </c>
      <c r="L395" s="24">
        <v>2.706652126634396E-6</v>
      </c>
    </row>
    <row r="396" spans="1:12" ht="63.75" x14ac:dyDescent="0.2">
      <c r="A396" s="25" t="s">
        <v>965</v>
      </c>
      <c r="B396" s="25" t="s">
        <v>966</v>
      </c>
      <c r="C396" s="25" t="s">
        <v>14</v>
      </c>
      <c r="D396" s="25" t="s">
        <v>407</v>
      </c>
      <c r="E396" s="24" t="b">
        <v>0</v>
      </c>
      <c r="F396" s="25" t="s">
        <v>10</v>
      </c>
      <c r="G396" s="25" t="s">
        <v>650</v>
      </c>
      <c r="H396" s="25" t="s">
        <v>967</v>
      </c>
      <c r="I396" s="25" t="s">
        <v>9085</v>
      </c>
      <c r="J396" s="24">
        <v>3.9250170781640822E-18</v>
      </c>
      <c r="K396" s="24">
        <v>1</v>
      </c>
      <c r="L396" s="24">
        <v>6.7219357192823806E-18</v>
      </c>
    </row>
    <row r="397" spans="1:12" ht="51" x14ac:dyDescent="0.2">
      <c r="A397" s="25" t="s">
        <v>2006</v>
      </c>
      <c r="B397" s="25" t="s">
        <v>2007</v>
      </c>
      <c r="C397" s="25" t="s">
        <v>14</v>
      </c>
      <c r="D397" s="25" t="s">
        <v>407</v>
      </c>
      <c r="E397" s="24" t="b">
        <v>0</v>
      </c>
      <c r="F397" s="25" t="s">
        <v>10</v>
      </c>
      <c r="G397" s="25" t="s">
        <v>2008</v>
      </c>
      <c r="H397" s="25" t="s">
        <v>2009</v>
      </c>
      <c r="I397" s="25" t="s">
        <v>9085</v>
      </c>
      <c r="J397" s="24">
        <v>1.3513163287163114E-18</v>
      </c>
      <c r="K397" s="24">
        <v>0.99999999999999689</v>
      </c>
      <c r="L397" s="24">
        <v>3.0519798574941391E-15</v>
      </c>
    </row>
    <row r="398" spans="1:12" ht="127.5" x14ac:dyDescent="0.2">
      <c r="A398" s="25" t="s">
        <v>3232</v>
      </c>
      <c r="B398" s="25" t="s">
        <v>3233</v>
      </c>
      <c r="C398" s="25" t="s">
        <v>14</v>
      </c>
      <c r="D398" s="25" t="s">
        <v>3036</v>
      </c>
      <c r="E398" s="24" t="b">
        <v>0</v>
      </c>
      <c r="F398" s="25" t="s">
        <v>10</v>
      </c>
      <c r="G398" s="25" t="s">
        <v>3234</v>
      </c>
      <c r="H398" s="25" t="s">
        <v>9644</v>
      </c>
      <c r="I398" s="25" t="s">
        <v>9645</v>
      </c>
      <c r="J398" s="24">
        <v>4.5498588523308004E-13</v>
      </c>
      <c r="K398" s="24">
        <v>0.99866906295322633</v>
      </c>
      <c r="L398" s="24">
        <v>1.3309370463186301E-3</v>
      </c>
    </row>
    <row r="399" spans="1:12" ht="204" x14ac:dyDescent="0.2">
      <c r="A399" s="25" t="s">
        <v>136</v>
      </c>
      <c r="B399" s="25" t="s">
        <v>137</v>
      </c>
      <c r="C399" s="25" t="s">
        <v>14</v>
      </c>
      <c r="D399" s="25" t="s">
        <v>96</v>
      </c>
      <c r="E399" s="24" t="b">
        <v>0</v>
      </c>
      <c r="F399" s="25" t="s">
        <v>10</v>
      </c>
      <c r="G399" s="25" t="s">
        <v>138</v>
      </c>
      <c r="H399" s="25" t="s">
        <v>9099</v>
      </c>
      <c r="I399" s="25" t="s">
        <v>140</v>
      </c>
      <c r="J399" s="24">
        <v>2.1169003730822783E-8</v>
      </c>
      <c r="K399" s="24">
        <v>0.99985261673890635</v>
      </c>
      <c r="L399" s="24">
        <v>1.4736209208995467E-4</v>
      </c>
    </row>
    <row r="400" spans="1:12" ht="51" x14ac:dyDescent="0.2">
      <c r="A400" s="25" t="s">
        <v>2368</v>
      </c>
      <c r="B400" s="25" t="s">
        <v>2369</v>
      </c>
      <c r="C400" s="25" t="s">
        <v>14</v>
      </c>
      <c r="D400" s="25" t="s">
        <v>407</v>
      </c>
      <c r="E400" s="24" t="b">
        <v>0</v>
      </c>
      <c r="F400" s="25" t="s">
        <v>10</v>
      </c>
      <c r="G400" s="25" t="s">
        <v>9506</v>
      </c>
      <c r="H400" s="25" t="s">
        <v>2371</v>
      </c>
      <c r="I400" s="25" t="s">
        <v>9085</v>
      </c>
      <c r="J400" s="24">
        <v>1.3223191945139634E-17</v>
      </c>
      <c r="K400" s="24">
        <v>1</v>
      </c>
      <c r="L400" s="24">
        <v>1.0326896435136399E-16</v>
      </c>
    </row>
    <row r="401" spans="1:12" ht="38.25" x14ac:dyDescent="0.2">
      <c r="A401" s="25" t="s">
        <v>3353</v>
      </c>
      <c r="B401" s="25" t="s">
        <v>3354</v>
      </c>
      <c r="C401" s="25" t="s">
        <v>14</v>
      </c>
      <c r="D401" s="25" t="s">
        <v>3036</v>
      </c>
      <c r="E401" s="24" t="b">
        <v>0</v>
      </c>
      <c r="F401" s="25" t="s">
        <v>10</v>
      </c>
      <c r="G401" s="25" t="s">
        <v>3186</v>
      </c>
      <c r="H401" s="25" t="s">
        <v>3355</v>
      </c>
      <c r="I401" s="25" t="s">
        <v>9085</v>
      </c>
      <c r="J401" s="24">
        <v>2.6211761765534758E-15</v>
      </c>
      <c r="K401" s="24">
        <v>0.99999999998703637</v>
      </c>
      <c r="L401" s="24">
        <v>1.2961043196582958E-11</v>
      </c>
    </row>
    <row r="402" spans="1:12" ht="165.75" x14ac:dyDescent="0.2">
      <c r="A402" s="25" t="s">
        <v>430</v>
      </c>
      <c r="B402" s="25" t="s">
        <v>431</v>
      </c>
      <c r="C402" s="25" t="s">
        <v>14</v>
      </c>
      <c r="D402" s="25" t="s">
        <v>407</v>
      </c>
      <c r="E402" s="24" t="b">
        <v>0</v>
      </c>
      <c r="F402" s="25" t="s">
        <v>10</v>
      </c>
      <c r="G402" s="25" t="s">
        <v>432</v>
      </c>
      <c r="H402" s="25" t="s">
        <v>433</v>
      </c>
      <c r="I402" s="25" t="s">
        <v>9145</v>
      </c>
      <c r="J402" s="24">
        <v>7.2278863018532739E-6</v>
      </c>
      <c r="K402" s="24">
        <v>0.9960048809386024</v>
      </c>
      <c r="L402" s="24">
        <v>3.9878911750956206E-3</v>
      </c>
    </row>
    <row r="403" spans="1:12" ht="63.75" x14ac:dyDescent="0.2">
      <c r="A403" s="25" t="s">
        <v>786</v>
      </c>
      <c r="B403" s="25" t="s">
        <v>787</v>
      </c>
      <c r="C403" s="25" t="s">
        <v>14</v>
      </c>
      <c r="D403" s="25" t="s">
        <v>407</v>
      </c>
      <c r="E403" s="24" t="b">
        <v>0</v>
      </c>
      <c r="F403" s="25" t="s">
        <v>10</v>
      </c>
      <c r="G403" s="25" t="s">
        <v>9085</v>
      </c>
      <c r="H403" s="25" t="s">
        <v>788</v>
      </c>
      <c r="I403" s="25" t="s">
        <v>9085</v>
      </c>
      <c r="J403" s="24">
        <v>3.9807861474577728E-10</v>
      </c>
      <c r="K403" s="24">
        <v>0.99685895240309064</v>
      </c>
      <c r="L403" s="24">
        <v>3.1410471988308317E-3</v>
      </c>
    </row>
    <row r="404" spans="1:12" ht="76.5" x14ac:dyDescent="0.2">
      <c r="A404" s="25" t="s">
        <v>2132</v>
      </c>
      <c r="B404" s="25" t="s">
        <v>2133</v>
      </c>
      <c r="C404" s="25" t="s">
        <v>14</v>
      </c>
      <c r="D404" s="25" t="s">
        <v>407</v>
      </c>
      <c r="E404" s="24" t="b">
        <v>0</v>
      </c>
      <c r="F404" s="25" t="s">
        <v>10</v>
      </c>
      <c r="G404" s="25" t="s">
        <v>2134</v>
      </c>
      <c r="H404" s="25" t="s">
        <v>9463</v>
      </c>
      <c r="I404" s="25" t="s">
        <v>9085</v>
      </c>
      <c r="J404" s="24">
        <v>1.0153283390804567E-7</v>
      </c>
      <c r="K404" s="24">
        <v>0.93743267972866817</v>
      </c>
      <c r="L404" s="24">
        <v>6.2567218738497896E-2</v>
      </c>
    </row>
    <row r="405" spans="1:12" ht="63.75" x14ac:dyDescent="0.2">
      <c r="A405" s="25" t="s">
        <v>3557</v>
      </c>
      <c r="B405" s="25" t="s">
        <v>3558</v>
      </c>
      <c r="C405" s="25" t="s">
        <v>14</v>
      </c>
      <c r="D405" s="25" t="s">
        <v>3036</v>
      </c>
      <c r="E405" s="24" t="b">
        <v>0</v>
      </c>
      <c r="F405" s="25" t="s">
        <v>10</v>
      </c>
      <c r="G405" s="25" t="s">
        <v>3559</v>
      </c>
      <c r="H405" s="25" t="s">
        <v>3560</v>
      </c>
      <c r="I405" s="25" t="s">
        <v>9085</v>
      </c>
      <c r="J405" s="24">
        <v>1.4053728718882934E-10</v>
      </c>
      <c r="K405" s="24">
        <v>0.99999978461623673</v>
      </c>
      <c r="L405" s="24">
        <v>2.1524322591791487E-7</v>
      </c>
    </row>
    <row r="406" spans="1:12" ht="63.75" x14ac:dyDescent="0.2">
      <c r="A406" s="25" t="s">
        <v>2716</v>
      </c>
      <c r="B406" s="25" t="s">
        <v>2717</v>
      </c>
      <c r="C406" s="25" t="s">
        <v>14</v>
      </c>
      <c r="D406" s="25" t="s">
        <v>407</v>
      </c>
      <c r="E406" s="24" t="b">
        <v>0</v>
      </c>
      <c r="F406" s="25" t="s">
        <v>10</v>
      </c>
      <c r="G406" s="25" t="s">
        <v>2008</v>
      </c>
      <c r="H406" s="25" t="s">
        <v>9569</v>
      </c>
      <c r="I406" s="25" t="s">
        <v>9085</v>
      </c>
      <c r="J406" s="24">
        <v>1.0750829612713982E-19</v>
      </c>
      <c r="K406" s="24">
        <v>1</v>
      </c>
      <c r="L406" s="24">
        <v>8.3306983817484466E-23</v>
      </c>
    </row>
    <row r="407" spans="1:12" ht="76.5" x14ac:dyDescent="0.2">
      <c r="A407" s="25" t="s">
        <v>3193</v>
      </c>
      <c r="B407" s="25" t="s">
        <v>3194</v>
      </c>
      <c r="C407" s="25" t="s">
        <v>14</v>
      </c>
      <c r="D407" s="25" t="s">
        <v>3036</v>
      </c>
      <c r="E407" s="24" t="b">
        <v>0</v>
      </c>
      <c r="F407" s="25" t="s">
        <v>10</v>
      </c>
      <c r="G407" s="25" t="s">
        <v>9639</v>
      </c>
      <c r="H407" s="25" t="s">
        <v>3196</v>
      </c>
      <c r="I407" s="25" t="s">
        <v>9085</v>
      </c>
      <c r="J407" s="24">
        <v>1.785180147426653E-12</v>
      </c>
      <c r="K407" s="24">
        <v>0.999999999831507</v>
      </c>
      <c r="L407" s="24">
        <v>1.6670784607207049E-10</v>
      </c>
    </row>
    <row r="408" spans="1:12" ht="76.5" x14ac:dyDescent="0.2">
      <c r="A408" s="25" t="s">
        <v>3193</v>
      </c>
      <c r="B408" s="25" t="s">
        <v>3197</v>
      </c>
      <c r="C408" s="25" t="s">
        <v>14</v>
      </c>
      <c r="D408" s="25" t="s">
        <v>3036</v>
      </c>
      <c r="E408" s="24" t="b">
        <v>0</v>
      </c>
      <c r="F408" s="25" t="s">
        <v>10</v>
      </c>
      <c r="G408" s="25" t="s">
        <v>3198</v>
      </c>
      <c r="H408" s="25" t="s">
        <v>3199</v>
      </c>
      <c r="I408" s="25" t="s">
        <v>3200</v>
      </c>
      <c r="J408" s="24">
        <v>1.9728657449392662E-8</v>
      </c>
      <c r="K408" s="24">
        <v>0.99491213067119888</v>
      </c>
      <c r="L408" s="24">
        <v>5.0878496001437526E-3</v>
      </c>
    </row>
    <row r="409" spans="1:12" ht="89.25" x14ac:dyDescent="0.2">
      <c r="A409" s="25" t="s">
        <v>1691</v>
      </c>
      <c r="B409" s="25" t="s">
        <v>3356</v>
      </c>
      <c r="C409" s="25" t="s">
        <v>14</v>
      </c>
      <c r="D409" s="25" t="s">
        <v>3036</v>
      </c>
      <c r="E409" s="24" t="b">
        <v>0</v>
      </c>
      <c r="F409" s="25" t="s">
        <v>10</v>
      </c>
      <c r="G409" s="25" t="s">
        <v>3357</v>
      </c>
      <c r="H409" s="25" t="s">
        <v>3358</v>
      </c>
      <c r="I409" s="25" t="s">
        <v>3359</v>
      </c>
      <c r="J409" s="24">
        <v>2.4704874258789389E-5</v>
      </c>
      <c r="K409" s="24">
        <v>0.56304374060913676</v>
      </c>
      <c r="L409" s="24">
        <v>0.43693155451660448</v>
      </c>
    </row>
    <row r="410" spans="1:12" ht="51" x14ac:dyDescent="0.2">
      <c r="A410" s="25" t="s">
        <v>2767</v>
      </c>
      <c r="B410" s="25" t="s">
        <v>2768</v>
      </c>
      <c r="C410" s="25" t="s">
        <v>14</v>
      </c>
      <c r="D410" s="25" t="s">
        <v>407</v>
      </c>
      <c r="E410" s="24" t="b">
        <v>0</v>
      </c>
      <c r="F410" s="25" t="s">
        <v>10</v>
      </c>
      <c r="G410" s="25" t="s">
        <v>9085</v>
      </c>
      <c r="H410" s="25" t="s">
        <v>9576</v>
      </c>
      <c r="I410" s="25" t="s">
        <v>9085</v>
      </c>
      <c r="J410" s="24">
        <v>1.9415914107167019E-11</v>
      </c>
      <c r="K410" s="24">
        <v>0.99999790301988289</v>
      </c>
      <c r="L410" s="24">
        <v>2.0969607011579416E-6</v>
      </c>
    </row>
    <row r="411" spans="1:12" ht="63.75" x14ac:dyDescent="0.2">
      <c r="A411" s="25" t="s">
        <v>1833</v>
      </c>
      <c r="B411" s="25" t="s">
        <v>1834</v>
      </c>
      <c r="C411" s="25" t="s">
        <v>14</v>
      </c>
      <c r="D411" s="25" t="s">
        <v>407</v>
      </c>
      <c r="E411" s="24" t="b">
        <v>0</v>
      </c>
      <c r="F411" s="25" t="s">
        <v>10</v>
      </c>
      <c r="G411" s="25" t="s">
        <v>9401</v>
      </c>
      <c r="H411" s="25" t="s">
        <v>1836</v>
      </c>
      <c r="I411" s="25" t="s">
        <v>9085</v>
      </c>
      <c r="J411" s="24">
        <v>2.5025817580949591E-15</v>
      </c>
      <c r="K411" s="24">
        <v>0.99999999206465839</v>
      </c>
      <c r="L411" s="24">
        <v>7.9353392215313593E-9</v>
      </c>
    </row>
    <row r="412" spans="1:12" ht="63.75" x14ac:dyDescent="0.2">
      <c r="A412" s="25" t="s">
        <v>3080</v>
      </c>
      <c r="B412" s="25" t="s">
        <v>3081</v>
      </c>
      <c r="C412" s="25" t="s">
        <v>14</v>
      </c>
      <c r="D412" s="25" t="s">
        <v>3036</v>
      </c>
      <c r="E412" s="24" t="b">
        <v>0</v>
      </c>
      <c r="F412" s="25" t="s">
        <v>10</v>
      </c>
      <c r="G412" s="25" t="s">
        <v>9625</v>
      </c>
      <c r="H412" s="25" t="s">
        <v>3083</v>
      </c>
      <c r="I412" s="25" t="s">
        <v>9085</v>
      </c>
      <c r="J412" s="24">
        <v>8.1125594479518336E-9</v>
      </c>
      <c r="K412" s="24">
        <v>0.99873269102324957</v>
      </c>
      <c r="L412" s="24">
        <v>1.2673008641907809E-3</v>
      </c>
    </row>
    <row r="413" spans="1:12" ht="89.25" x14ac:dyDescent="0.2">
      <c r="A413" s="25" t="s">
        <v>344</v>
      </c>
      <c r="B413" s="25" t="s">
        <v>345</v>
      </c>
      <c r="C413" s="25" t="s">
        <v>14</v>
      </c>
      <c r="D413" s="25" t="s">
        <v>336</v>
      </c>
      <c r="E413" s="24" t="b">
        <v>0</v>
      </c>
      <c r="F413" s="25" t="s">
        <v>10</v>
      </c>
      <c r="G413" s="25" t="s">
        <v>346</v>
      </c>
      <c r="H413" s="25" t="s">
        <v>347</v>
      </c>
      <c r="I413" s="25" t="s">
        <v>9085</v>
      </c>
      <c r="J413" s="24">
        <v>0.35077811265851994</v>
      </c>
      <c r="K413" s="24">
        <v>0.64910176673488285</v>
      </c>
      <c r="L413" s="24">
        <v>1.2012060659729795E-4</v>
      </c>
    </row>
    <row r="414" spans="1:12" ht="153" x14ac:dyDescent="0.2">
      <c r="A414" s="25" t="s">
        <v>1281</v>
      </c>
      <c r="B414" s="25" t="s">
        <v>1282</v>
      </c>
      <c r="C414" s="25" t="s">
        <v>14</v>
      </c>
      <c r="D414" s="25" t="s">
        <v>407</v>
      </c>
      <c r="E414" s="24" t="b">
        <v>0</v>
      </c>
      <c r="F414" s="25" t="s">
        <v>10</v>
      </c>
      <c r="G414" s="25" t="s">
        <v>1283</v>
      </c>
      <c r="H414" s="25" t="s">
        <v>1284</v>
      </c>
      <c r="I414" s="25" t="s">
        <v>1285</v>
      </c>
      <c r="J414" s="24">
        <v>8.7518875053179469E-10</v>
      </c>
      <c r="K414" s="24">
        <v>0.99942542311616933</v>
      </c>
      <c r="L414" s="24">
        <v>5.7457600864180226E-4</v>
      </c>
    </row>
    <row r="415" spans="1:12" ht="63.75" x14ac:dyDescent="0.2">
      <c r="A415" s="25" t="s">
        <v>919</v>
      </c>
      <c r="B415" s="25" t="s">
        <v>920</v>
      </c>
      <c r="C415" s="25" t="s">
        <v>14</v>
      </c>
      <c r="D415" s="25" t="s">
        <v>407</v>
      </c>
      <c r="E415" s="24" t="b">
        <v>0</v>
      </c>
      <c r="F415" s="25" t="s">
        <v>10</v>
      </c>
      <c r="G415" s="25" t="s">
        <v>9235</v>
      </c>
      <c r="H415" s="25" t="s">
        <v>922</v>
      </c>
      <c r="I415" s="25" t="s">
        <v>923</v>
      </c>
      <c r="J415" s="24">
        <v>3.509204401274007E-11</v>
      </c>
      <c r="K415" s="24">
        <v>0.99985759404057162</v>
      </c>
      <c r="L415" s="24">
        <v>1.424059243363395E-4</v>
      </c>
    </row>
    <row r="416" spans="1:12" ht="63.75" x14ac:dyDescent="0.2">
      <c r="A416" s="25" t="s">
        <v>3184</v>
      </c>
      <c r="B416" s="25" t="s">
        <v>3185</v>
      </c>
      <c r="C416" s="25" t="s">
        <v>14</v>
      </c>
      <c r="D416" s="25" t="s">
        <v>3036</v>
      </c>
      <c r="E416" s="24" t="b">
        <v>0</v>
      </c>
      <c r="F416" s="25" t="s">
        <v>10</v>
      </c>
      <c r="G416" s="25" t="s">
        <v>3186</v>
      </c>
      <c r="H416" s="25" t="s">
        <v>3187</v>
      </c>
      <c r="I416" s="25" t="s">
        <v>9085</v>
      </c>
      <c r="J416" s="24">
        <v>2.1735652139734121E-20</v>
      </c>
      <c r="K416" s="24">
        <v>1</v>
      </c>
      <c r="L416" s="24">
        <v>4.7010472351321657E-22</v>
      </c>
    </row>
    <row r="417" spans="1:12" ht="102" x14ac:dyDescent="0.2">
      <c r="A417" s="25" t="s">
        <v>3115</v>
      </c>
      <c r="B417" s="25" t="s">
        <v>3116</v>
      </c>
      <c r="C417" s="25" t="s">
        <v>14</v>
      </c>
      <c r="D417" s="25" t="s">
        <v>3036</v>
      </c>
      <c r="E417" s="24" t="b">
        <v>0</v>
      </c>
      <c r="F417" s="25" t="s">
        <v>10</v>
      </c>
      <c r="G417" s="25" t="s">
        <v>3117</v>
      </c>
      <c r="H417" s="25" t="s">
        <v>3118</v>
      </c>
      <c r="I417" s="25" t="s">
        <v>9630</v>
      </c>
      <c r="J417" s="24">
        <v>1.7726899770705854E-11</v>
      </c>
      <c r="K417" s="24">
        <v>0.99999999995946398</v>
      </c>
      <c r="L417" s="24">
        <v>2.2809191800375397E-11</v>
      </c>
    </row>
    <row r="418" spans="1:12" ht="140.25" x14ac:dyDescent="0.2">
      <c r="A418" s="25" t="s">
        <v>3544</v>
      </c>
      <c r="B418" s="25" t="s">
        <v>3545</v>
      </c>
      <c r="C418" s="25" t="s">
        <v>14</v>
      </c>
      <c r="D418" s="25" t="s">
        <v>3036</v>
      </c>
      <c r="E418" s="24" t="b">
        <v>0</v>
      </c>
      <c r="F418" s="25" t="s">
        <v>10</v>
      </c>
      <c r="G418" s="25" t="s">
        <v>3546</v>
      </c>
      <c r="H418" s="25" t="s">
        <v>9699</v>
      </c>
      <c r="I418" s="25" t="s">
        <v>3548</v>
      </c>
      <c r="J418" s="24">
        <v>7.0292264314211552E-6</v>
      </c>
      <c r="K418" s="24">
        <v>0.9997206245849064</v>
      </c>
      <c r="L418" s="24">
        <v>2.7234618866229599E-4</v>
      </c>
    </row>
    <row r="419" spans="1:12" ht="102" x14ac:dyDescent="0.2">
      <c r="A419" s="25" t="s">
        <v>2441</v>
      </c>
      <c r="B419" s="25" t="s">
        <v>2442</v>
      </c>
      <c r="C419" s="25" t="s">
        <v>14</v>
      </c>
      <c r="D419" s="25" t="s">
        <v>407</v>
      </c>
      <c r="E419" s="24" t="b">
        <v>0</v>
      </c>
      <c r="F419" s="25" t="s">
        <v>10</v>
      </c>
      <c r="G419" s="25" t="s">
        <v>9522</v>
      </c>
      <c r="H419" s="25" t="s">
        <v>2444</v>
      </c>
      <c r="I419" s="25" t="s">
        <v>9085</v>
      </c>
      <c r="J419" s="24">
        <v>1.7519857002177562E-6</v>
      </c>
      <c r="K419" s="24">
        <v>0.99868446971360914</v>
      </c>
      <c r="L419" s="24">
        <v>1.3137783006907427E-3</v>
      </c>
    </row>
    <row r="420" spans="1:12" ht="25.5" x14ac:dyDescent="0.2">
      <c r="A420" s="25" t="s">
        <v>1261</v>
      </c>
      <c r="B420" s="25" t="s">
        <v>1262</v>
      </c>
      <c r="C420" s="25" t="s">
        <v>14</v>
      </c>
      <c r="D420" s="25" t="s">
        <v>407</v>
      </c>
      <c r="E420" s="24" t="b">
        <v>0</v>
      </c>
      <c r="F420" s="25" t="s">
        <v>10</v>
      </c>
      <c r="G420" s="25" t="s">
        <v>1266</v>
      </c>
      <c r="H420" s="25" t="s">
        <v>1267</v>
      </c>
      <c r="I420" s="25" t="s">
        <v>9085</v>
      </c>
      <c r="J420" s="24">
        <v>5.5345466320120584E-8</v>
      </c>
      <c r="K420" s="24">
        <v>0.99994296192072052</v>
      </c>
      <c r="L420" s="24">
        <v>5.6982733813310305E-5</v>
      </c>
    </row>
    <row r="421" spans="1:12" ht="102" x14ac:dyDescent="0.2">
      <c r="A421" s="25" t="s">
        <v>2656</v>
      </c>
      <c r="B421" s="25" t="s">
        <v>2657</v>
      </c>
      <c r="C421" s="25" t="s">
        <v>14</v>
      </c>
      <c r="D421" s="25" t="s">
        <v>407</v>
      </c>
      <c r="E421" s="24" t="b">
        <v>0</v>
      </c>
      <c r="F421" s="25" t="s">
        <v>10</v>
      </c>
      <c r="G421" s="25" t="s">
        <v>9557</v>
      </c>
      <c r="H421" s="25" t="s">
        <v>9558</v>
      </c>
      <c r="I421" s="25" t="s">
        <v>2660</v>
      </c>
      <c r="J421" s="24">
        <v>3.3779534625186693E-8</v>
      </c>
      <c r="K421" s="24">
        <v>0.9238015266286087</v>
      </c>
      <c r="L421" s="24">
        <v>7.6198439591856779E-2</v>
      </c>
    </row>
    <row r="422" spans="1:12" ht="63.75" x14ac:dyDescent="0.2">
      <c r="A422" s="25" t="s">
        <v>2656</v>
      </c>
      <c r="B422" s="25" t="s">
        <v>2657</v>
      </c>
      <c r="C422" s="25" t="s">
        <v>14</v>
      </c>
      <c r="D422" s="25" t="s">
        <v>407</v>
      </c>
      <c r="E422" s="24" t="b">
        <v>0</v>
      </c>
      <c r="F422" s="25" t="s">
        <v>10</v>
      </c>
      <c r="G422" s="25" t="s">
        <v>2661</v>
      </c>
      <c r="H422" s="25" t="s">
        <v>2662</v>
      </c>
      <c r="I422" s="25" t="s">
        <v>2663</v>
      </c>
      <c r="J422" s="24">
        <v>4.5715359502052844E-12</v>
      </c>
      <c r="K422" s="24">
        <v>0.99994344530904666</v>
      </c>
      <c r="L422" s="24">
        <v>5.6554686381595103E-5</v>
      </c>
    </row>
    <row r="423" spans="1:12" ht="127.5" x14ac:dyDescent="0.2">
      <c r="A423" s="25" t="s">
        <v>1762</v>
      </c>
      <c r="B423" s="25" t="s">
        <v>1771</v>
      </c>
      <c r="C423" s="25" t="s">
        <v>14</v>
      </c>
      <c r="D423" s="25" t="s">
        <v>407</v>
      </c>
      <c r="E423" s="24" t="b">
        <v>0</v>
      </c>
      <c r="F423" s="25" t="s">
        <v>10</v>
      </c>
      <c r="G423" s="25" t="s">
        <v>1772</v>
      </c>
      <c r="H423" s="25" t="s">
        <v>1773</v>
      </c>
      <c r="I423" s="25" t="s">
        <v>1774</v>
      </c>
      <c r="J423" s="24">
        <v>1.6045802610002853E-9</v>
      </c>
      <c r="K423" s="24">
        <v>0.99993441058762844</v>
      </c>
      <c r="L423" s="24">
        <v>6.558780779130655E-5</v>
      </c>
    </row>
    <row r="424" spans="1:12" ht="114.75" x14ac:dyDescent="0.2">
      <c r="A424" s="25" t="s">
        <v>2225</v>
      </c>
      <c r="B424" s="25" t="s">
        <v>2226</v>
      </c>
      <c r="C424" s="25" t="s">
        <v>14</v>
      </c>
      <c r="D424" s="25" t="s">
        <v>407</v>
      </c>
      <c r="E424" s="24" t="b">
        <v>0</v>
      </c>
      <c r="F424" s="25" t="s">
        <v>10</v>
      </c>
      <c r="G424" s="25" t="s">
        <v>9085</v>
      </c>
      <c r="H424" s="25" t="s">
        <v>2227</v>
      </c>
      <c r="I424" s="25" t="s">
        <v>9481</v>
      </c>
      <c r="J424" s="24">
        <v>7.9424322340620052E-3</v>
      </c>
      <c r="K424" s="24">
        <v>0.95497146519567289</v>
      </c>
      <c r="L424" s="24">
        <v>3.7086102570265039E-2</v>
      </c>
    </row>
    <row r="425" spans="1:12" ht="38.25" x14ac:dyDescent="0.2">
      <c r="A425" s="25" t="s">
        <v>2671</v>
      </c>
      <c r="B425" s="25" t="s">
        <v>2672</v>
      </c>
      <c r="C425" s="25" t="s">
        <v>14</v>
      </c>
      <c r="D425" s="25" t="s">
        <v>407</v>
      </c>
      <c r="E425" s="24" t="b">
        <v>0</v>
      </c>
      <c r="F425" s="25" t="s">
        <v>10</v>
      </c>
      <c r="G425" s="25" t="s">
        <v>2673</v>
      </c>
      <c r="H425" s="25" t="s">
        <v>2674</v>
      </c>
      <c r="I425" s="25" t="s">
        <v>9085</v>
      </c>
      <c r="J425" s="24">
        <v>6.1668993804448838E-9</v>
      </c>
      <c r="K425" s="24">
        <v>0.93796410020254706</v>
      </c>
      <c r="L425" s="24">
        <v>6.2035893630553687E-2</v>
      </c>
    </row>
    <row r="426" spans="1:12" ht="114.75" x14ac:dyDescent="0.2">
      <c r="A426" s="25" t="s">
        <v>123</v>
      </c>
      <c r="B426" s="25" t="s">
        <v>124</v>
      </c>
      <c r="C426" s="25" t="s">
        <v>14</v>
      </c>
      <c r="D426" s="25" t="s">
        <v>96</v>
      </c>
      <c r="E426" s="24" t="b">
        <v>0</v>
      </c>
      <c r="F426" s="25" t="s">
        <v>10</v>
      </c>
      <c r="G426" s="25" t="s">
        <v>9097</v>
      </c>
      <c r="H426" s="25" t="s">
        <v>126</v>
      </c>
      <c r="I426" s="25" t="s">
        <v>9098</v>
      </c>
      <c r="J426" s="24">
        <v>1.7502745404642897E-12</v>
      </c>
      <c r="K426" s="24">
        <v>0.99999651833352288</v>
      </c>
      <c r="L426" s="24">
        <v>3.4816647267449911E-6</v>
      </c>
    </row>
    <row r="427" spans="1:12" ht="178.5" x14ac:dyDescent="0.2">
      <c r="A427" s="25" t="s">
        <v>294</v>
      </c>
      <c r="B427" s="25" t="s">
        <v>295</v>
      </c>
      <c r="C427" s="25" t="s">
        <v>14</v>
      </c>
      <c r="D427" s="25" t="s">
        <v>96</v>
      </c>
      <c r="E427" s="24" t="b">
        <v>0</v>
      </c>
      <c r="F427" s="25" t="s">
        <v>10</v>
      </c>
      <c r="G427" s="25" t="s">
        <v>296</v>
      </c>
      <c r="H427" s="25" t="s">
        <v>297</v>
      </c>
      <c r="I427" s="25" t="s">
        <v>298</v>
      </c>
      <c r="J427" s="24">
        <v>9.9001850057629487E-10</v>
      </c>
      <c r="K427" s="24">
        <v>0.99999485073178318</v>
      </c>
      <c r="L427" s="24">
        <v>5.1482781982236517E-6</v>
      </c>
    </row>
    <row r="428" spans="1:12" ht="165.75" x14ac:dyDescent="0.2">
      <c r="A428" s="25" t="s">
        <v>294</v>
      </c>
      <c r="B428" s="25" t="s">
        <v>295</v>
      </c>
      <c r="C428" s="25" t="s">
        <v>14</v>
      </c>
      <c r="D428" s="25" t="s">
        <v>96</v>
      </c>
      <c r="E428" s="24" t="b">
        <v>0</v>
      </c>
      <c r="F428" s="25" t="s">
        <v>10</v>
      </c>
      <c r="G428" s="25" t="s">
        <v>299</v>
      </c>
      <c r="H428" s="25" t="s">
        <v>300</v>
      </c>
      <c r="I428" s="25" t="s">
        <v>9117</v>
      </c>
      <c r="J428" s="24">
        <v>1.2309998976074406E-10</v>
      </c>
      <c r="K428" s="24">
        <v>0.99712408389576956</v>
      </c>
      <c r="L428" s="24">
        <v>2.8759159811304904E-3</v>
      </c>
    </row>
    <row r="429" spans="1:12" ht="229.5" x14ac:dyDescent="0.2">
      <c r="A429" s="25" t="s">
        <v>744</v>
      </c>
      <c r="B429" s="25" t="s">
        <v>745</v>
      </c>
      <c r="C429" s="25" t="s">
        <v>14</v>
      </c>
      <c r="D429" s="25" t="s">
        <v>407</v>
      </c>
      <c r="E429" s="24" t="b">
        <v>0</v>
      </c>
      <c r="F429" s="25" t="s">
        <v>10</v>
      </c>
      <c r="G429" s="25" t="s">
        <v>746</v>
      </c>
      <c r="H429" s="25" t="s">
        <v>9198</v>
      </c>
      <c r="I429" s="25" t="s">
        <v>9199</v>
      </c>
      <c r="J429" s="24">
        <v>5.5396113392276623E-8</v>
      </c>
      <c r="K429" s="24">
        <v>0.56470286533288672</v>
      </c>
      <c r="L429" s="24">
        <v>0.43529707927099981</v>
      </c>
    </row>
    <row r="430" spans="1:12" ht="76.5" x14ac:dyDescent="0.2">
      <c r="A430" s="25" t="s">
        <v>1062</v>
      </c>
      <c r="B430" s="25" t="s">
        <v>1063</v>
      </c>
      <c r="C430" s="25" t="s">
        <v>14</v>
      </c>
      <c r="D430" s="25" t="s">
        <v>407</v>
      </c>
      <c r="E430" s="24" t="b">
        <v>0</v>
      </c>
      <c r="F430" s="25" t="s">
        <v>10</v>
      </c>
      <c r="G430" s="25" t="s">
        <v>9256</v>
      </c>
      <c r="H430" s="25" t="s">
        <v>1065</v>
      </c>
      <c r="I430" s="25" t="s">
        <v>9085</v>
      </c>
      <c r="J430" s="24">
        <v>9.8558952611135842E-7</v>
      </c>
      <c r="K430" s="24">
        <v>0.99578519910285446</v>
      </c>
      <c r="L430" s="24">
        <v>4.2138153076196174E-3</v>
      </c>
    </row>
    <row r="431" spans="1:12" ht="178.5" x14ac:dyDescent="0.2">
      <c r="A431" s="25" t="s">
        <v>1415</v>
      </c>
      <c r="B431" s="25" t="s">
        <v>1416</v>
      </c>
      <c r="C431" s="25" t="s">
        <v>14</v>
      </c>
      <c r="D431" s="25" t="s">
        <v>407</v>
      </c>
      <c r="E431" s="24" t="b">
        <v>0</v>
      </c>
      <c r="F431" s="25" t="s">
        <v>10</v>
      </c>
      <c r="G431" s="25" t="s">
        <v>1417</v>
      </c>
      <c r="H431" s="25" t="s">
        <v>9327</v>
      </c>
      <c r="I431" s="25" t="s">
        <v>9328</v>
      </c>
      <c r="J431" s="24">
        <v>9.5700224258759119E-3</v>
      </c>
      <c r="K431" s="24">
        <v>0.97497226038509588</v>
      </c>
      <c r="L431" s="24">
        <v>1.5457717189028207E-2</v>
      </c>
    </row>
    <row r="432" spans="1:12" ht="102" x14ac:dyDescent="0.2">
      <c r="A432" s="25" t="s">
        <v>882</v>
      </c>
      <c r="B432" s="25" t="s">
        <v>883</v>
      </c>
      <c r="C432" s="25" t="s">
        <v>14</v>
      </c>
      <c r="D432" s="25" t="s">
        <v>407</v>
      </c>
      <c r="E432" s="24" t="b">
        <v>0</v>
      </c>
      <c r="F432" s="25" t="s">
        <v>10</v>
      </c>
      <c r="G432" s="25" t="s">
        <v>884</v>
      </c>
      <c r="H432" s="25" t="s">
        <v>885</v>
      </c>
      <c r="I432" s="25" t="s">
        <v>9085</v>
      </c>
      <c r="J432" s="24">
        <v>2.32454872836144E-14</v>
      </c>
      <c r="K432" s="24">
        <v>0.9999999773277749</v>
      </c>
      <c r="L432" s="24">
        <v>2.2672201770841272E-8</v>
      </c>
    </row>
    <row r="433" spans="1:12" ht="63.75" x14ac:dyDescent="0.2">
      <c r="A433" s="25" t="s">
        <v>3225</v>
      </c>
      <c r="B433" s="25" t="s">
        <v>3226</v>
      </c>
      <c r="C433" s="25" t="s">
        <v>14</v>
      </c>
      <c r="D433" s="25" t="s">
        <v>3036</v>
      </c>
      <c r="E433" s="24" t="b">
        <v>0</v>
      </c>
      <c r="F433" s="25" t="s">
        <v>10</v>
      </c>
      <c r="G433" s="25" t="s">
        <v>9085</v>
      </c>
      <c r="H433" s="25" t="s">
        <v>3227</v>
      </c>
      <c r="I433" s="25" t="s">
        <v>9085</v>
      </c>
      <c r="J433" s="24">
        <v>3.2457665960915108E-16</v>
      </c>
      <c r="K433" s="24">
        <v>0.99999999999999556</v>
      </c>
      <c r="L433" s="24">
        <v>4.1688540657573364E-15</v>
      </c>
    </row>
    <row r="434" spans="1:12" ht="76.5" x14ac:dyDescent="0.2">
      <c r="A434" s="25" t="s">
        <v>12</v>
      </c>
      <c r="B434" s="25" t="s">
        <v>13</v>
      </c>
      <c r="C434" s="25" t="s">
        <v>14</v>
      </c>
      <c r="D434" s="25" t="s">
        <v>15</v>
      </c>
      <c r="E434" s="24" t="b">
        <v>0</v>
      </c>
      <c r="F434" s="25" t="s">
        <v>10</v>
      </c>
      <c r="G434" s="25" t="s">
        <v>17</v>
      </c>
      <c r="H434" s="25" t="s">
        <v>18</v>
      </c>
      <c r="I434" s="25" t="s">
        <v>9085</v>
      </c>
      <c r="J434" s="24">
        <v>3.9872391154915267E-6</v>
      </c>
      <c r="K434" s="24">
        <v>0.98103781295650028</v>
      </c>
      <c r="L434" s="24">
        <v>1.8958199804384238E-2</v>
      </c>
    </row>
    <row r="435" spans="1:12" ht="127.5" x14ac:dyDescent="0.2">
      <c r="A435" s="25" t="s">
        <v>3099</v>
      </c>
      <c r="B435" s="25" t="s">
        <v>3100</v>
      </c>
      <c r="C435" s="25" t="s">
        <v>14</v>
      </c>
      <c r="D435" s="25" t="s">
        <v>3036</v>
      </c>
      <c r="E435" s="24" t="b">
        <v>0</v>
      </c>
      <c r="F435" s="25" t="s">
        <v>10</v>
      </c>
      <c r="G435" s="25" t="s">
        <v>3104</v>
      </c>
      <c r="H435" s="25" t="s">
        <v>3105</v>
      </c>
      <c r="I435" s="25" t="s">
        <v>9629</v>
      </c>
      <c r="J435" s="24">
        <v>7.8112917910511138E-10</v>
      </c>
      <c r="K435" s="24">
        <v>0.99999999915878135</v>
      </c>
      <c r="L435" s="24">
        <v>6.0089515269896646E-11</v>
      </c>
    </row>
    <row r="436" spans="1:12" ht="76.5" x14ac:dyDescent="0.2">
      <c r="A436" s="25" t="s">
        <v>266</v>
      </c>
      <c r="B436" s="25" t="s">
        <v>267</v>
      </c>
      <c r="C436" s="25" t="s">
        <v>14</v>
      </c>
      <c r="D436" s="25" t="s">
        <v>96</v>
      </c>
      <c r="E436" s="24" t="b">
        <v>0</v>
      </c>
      <c r="F436" s="25" t="s">
        <v>10</v>
      </c>
      <c r="G436" s="25" t="s">
        <v>270</v>
      </c>
      <c r="H436" s="25" t="s">
        <v>271</v>
      </c>
      <c r="I436" s="25" t="s">
        <v>272</v>
      </c>
      <c r="J436" s="24">
        <v>5.1570123443340086E-6</v>
      </c>
      <c r="K436" s="24">
        <v>0.97533463393615627</v>
      </c>
      <c r="L436" s="24">
        <v>2.4660209051499439E-2</v>
      </c>
    </row>
    <row r="437" spans="1:12" ht="51" x14ac:dyDescent="0.2">
      <c r="A437" s="25" t="s">
        <v>1878</v>
      </c>
      <c r="B437" s="25" t="s">
        <v>1883</v>
      </c>
      <c r="C437" s="25" t="s">
        <v>14</v>
      </c>
      <c r="D437" s="25" t="s">
        <v>407</v>
      </c>
      <c r="E437" s="24" t="b">
        <v>0</v>
      </c>
      <c r="F437" s="25" t="s">
        <v>10</v>
      </c>
      <c r="G437" s="25" t="s">
        <v>1884</v>
      </c>
      <c r="H437" s="25" t="s">
        <v>1885</v>
      </c>
      <c r="I437" s="25" t="s">
        <v>9085</v>
      </c>
      <c r="J437" s="24">
        <v>5.0469412608567502E-12</v>
      </c>
      <c r="K437" s="24">
        <v>0.99999998816457392</v>
      </c>
      <c r="L437" s="24">
        <v>1.1830379186471389E-8</v>
      </c>
    </row>
    <row r="438" spans="1:12" ht="51" x14ac:dyDescent="0.2">
      <c r="A438" s="25" t="s">
        <v>986</v>
      </c>
      <c r="B438" s="25" t="s">
        <v>987</v>
      </c>
      <c r="C438" s="25" t="s">
        <v>14</v>
      </c>
      <c r="D438" s="25" t="s">
        <v>407</v>
      </c>
      <c r="E438" s="24" t="b">
        <v>0</v>
      </c>
      <c r="F438" s="25" t="s">
        <v>10</v>
      </c>
      <c r="G438" s="25" t="s">
        <v>9085</v>
      </c>
      <c r="H438" s="25" t="s">
        <v>988</v>
      </c>
      <c r="I438" s="25" t="s">
        <v>9085</v>
      </c>
      <c r="J438" s="24">
        <v>2.2649726452159971E-14</v>
      </c>
      <c r="K438" s="24">
        <v>0.99999999982568277</v>
      </c>
      <c r="L438" s="24">
        <v>1.7429465856113677E-10</v>
      </c>
    </row>
    <row r="439" spans="1:12" ht="102" x14ac:dyDescent="0.2">
      <c r="A439" s="25" t="s">
        <v>67</v>
      </c>
      <c r="B439" s="25" t="s">
        <v>68</v>
      </c>
      <c r="C439" s="25" t="s">
        <v>14</v>
      </c>
      <c r="D439" s="25" t="s">
        <v>15</v>
      </c>
      <c r="E439" s="24" t="b">
        <v>0</v>
      </c>
      <c r="F439" s="25" t="s">
        <v>10</v>
      </c>
      <c r="G439" s="25" t="s">
        <v>9087</v>
      </c>
      <c r="H439" s="25" t="s">
        <v>70</v>
      </c>
      <c r="I439" s="25" t="s">
        <v>71</v>
      </c>
      <c r="J439" s="24">
        <v>9.5900577043364772E-8</v>
      </c>
      <c r="K439" s="24">
        <v>0.86657778120181927</v>
      </c>
      <c r="L439" s="24">
        <v>0.13342212289760383</v>
      </c>
    </row>
    <row r="440" spans="1:12" ht="153" x14ac:dyDescent="0.2">
      <c r="A440" s="25" t="s">
        <v>3450</v>
      </c>
      <c r="B440" s="25" t="s">
        <v>3451</v>
      </c>
      <c r="C440" s="25" t="s">
        <v>14</v>
      </c>
      <c r="D440" s="25" t="s">
        <v>3036</v>
      </c>
      <c r="E440" s="24" t="b">
        <v>0</v>
      </c>
      <c r="F440" s="25" t="s">
        <v>10</v>
      </c>
      <c r="G440" s="25" t="s">
        <v>9689</v>
      </c>
      <c r="H440" s="25" t="s">
        <v>3453</v>
      </c>
      <c r="I440" s="25" t="s">
        <v>9690</v>
      </c>
      <c r="J440" s="24">
        <v>6.3754289824916004E-7</v>
      </c>
      <c r="K440" s="24">
        <v>0.93153348114845191</v>
      </c>
      <c r="L440" s="24">
        <v>6.846588130864982E-2</v>
      </c>
    </row>
    <row r="441" spans="1:12" ht="89.25" x14ac:dyDescent="0.2">
      <c r="A441" s="25" t="s">
        <v>528</v>
      </c>
      <c r="B441" s="25" t="s">
        <v>529</v>
      </c>
      <c r="C441" s="25" t="s">
        <v>14</v>
      </c>
      <c r="D441" s="25" t="s">
        <v>407</v>
      </c>
      <c r="E441" s="24" t="b">
        <v>0</v>
      </c>
      <c r="F441" s="25" t="s">
        <v>10</v>
      </c>
      <c r="G441" s="25" t="s">
        <v>9160</v>
      </c>
      <c r="H441" s="25" t="s">
        <v>531</v>
      </c>
      <c r="I441" s="25" t="s">
        <v>532</v>
      </c>
      <c r="J441" s="24">
        <v>3.2623893876644961E-6</v>
      </c>
      <c r="K441" s="24">
        <v>0.99964777788997861</v>
      </c>
      <c r="L441" s="24">
        <v>3.4895972063375154E-4</v>
      </c>
    </row>
    <row r="442" spans="1:12" ht="76.5" x14ac:dyDescent="0.2">
      <c r="A442" s="25" t="s">
        <v>1237</v>
      </c>
      <c r="B442" s="25" t="s">
        <v>3218</v>
      </c>
      <c r="C442" s="25" t="s">
        <v>14</v>
      </c>
      <c r="D442" s="25" t="s">
        <v>3036</v>
      </c>
      <c r="E442" s="24" t="b">
        <v>0</v>
      </c>
      <c r="F442" s="25" t="s">
        <v>10</v>
      </c>
      <c r="G442" s="25" t="s">
        <v>9642</v>
      </c>
      <c r="H442" s="25" t="s">
        <v>3220</v>
      </c>
      <c r="I442" s="25" t="s">
        <v>9085</v>
      </c>
      <c r="J442" s="24">
        <v>9.0354163769022044E-11</v>
      </c>
      <c r="K442" s="24">
        <v>0.99999979275974826</v>
      </c>
      <c r="L442" s="24">
        <v>2.0714989759781017E-7</v>
      </c>
    </row>
    <row r="443" spans="1:12" ht="89.25" x14ac:dyDescent="0.2">
      <c r="A443" s="25" t="s">
        <v>2733</v>
      </c>
      <c r="B443" s="25" t="s">
        <v>2734</v>
      </c>
      <c r="C443" s="25" t="s">
        <v>14</v>
      </c>
      <c r="D443" s="25" t="s">
        <v>407</v>
      </c>
      <c r="E443" s="24" t="b">
        <v>0</v>
      </c>
      <c r="F443" s="25" t="s">
        <v>10</v>
      </c>
      <c r="G443" s="25" t="s">
        <v>9085</v>
      </c>
      <c r="H443" s="25" t="s">
        <v>2735</v>
      </c>
      <c r="I443" s="25" t="s">
        <v>9085</v>
      </c>
      <c r="J443" s="24">
        <v>3.6303913454168705E-6</v>
      </c>
      <c r="K443" s="24">
        <v>0.78731850995390018</v>
      </c>
      <c r="L443" s="24">
        <v>0.21267785965475428</v>
      </c>
    </row>
    <row r="444" spans="1:12" ht="63.75" x14ac:dyDescent="0.2">
      <c r="A444" s="25" t="s">
        <v>1389</v>
      </c>
      <c r="B444" s="25" t="s">
        <v>1390</v>
      </c>
      <c r="C444" s="25" t="s">
        <v>14</v>
      </c>
      <c r="D444" s="25" t="s">
        <v>407</v>
      </c>
      <c r="E444" s="24" t="b">
        <v>0</v>
      </c>
      <c r="F444" s="25" t="s">
        <v>10</v>
      </c>
      <c r="G444" s="25" t="s">
        <v>1395</v>
      </c>
      <c r="H444" s="25" t="s">
        <v>1397</v>
      </c>
      <c r="I444" s="25" t="s">
        <v>1398</v>
      </c>
      <c r="J444" s="24">
        <v>2.8519371436178558E-6</v>
      </c>
      <c r="K444" s="24">
        <v>0.99747935465262383</v>
      </c>
      <c r="L444" s="24">
        <v>2.5177934102325024E-3</v>
      </c>
    </row>
    <row r="445" spans="1:12" ht="216.75" x14ac:dyDescent="0.2">
      <c r="A445" s="25" t="s">
        <v>1733</v>
      </c>
      <c r="B445" s="25" t="s">
        <v>1734</v>
      </c>
      <c r="C445" s="25" t="s">
        <v>14</v>
      </c>
      <c r="D445" s="25" t="s">
        <v>407</v>
      </c>
      <c r="E445" s="24" t="b">
        <v>0</v>
      </c>
      <c r="F445" s="25" t="s">
        <v>10</v>
      </c>
      <c r="G445" s="25" t="s">
        <v>9085</v>
      </c>
      <c r="H445" s="25" t="s">
        <v>1735</v>
      </c>
      <c r="I445" s="25" t="s">
        <v>9382</v>
      </c>
      <c r="J445" s="24">
        <v>4.9501005351296212E-4</v>
      </c>
      <c r="K445" s="24">
        <v>0.9803649940767728</v>
      </c>
      <c r="L445" s="24">
        <v>1.9139995869714089E-2</v>
      </c>
    </row>
    <row r="446" spans="1:12" ht="140.25" x14ac:dyDescent="0.2">
      <c r="A446" s="25" t="s">
        <v>1733</v>
      </c>
      <c r="B446" s="25" t="s">
        <v>1737</v>
      </c>
      <c r="C446" s="25" t="s">
        <v>14</v>
      </c>
      <c r="D446" s="25" t="s">
        <v>407</v>
      </c>
      <c r="E446" s="24" t="b">
        <v>0</v>
      </c>
      <c r="F446" s="25" t="s">
        <v>10</v>
      </c>
      <c r="G446" s="25" t="s">
        <v>1738</v>
      </c>
      <c r="H446" s="25" t="s">
        <v>1739</v>
      </c>
      <c r="I446" s="25" t="s">
        <v>9383</v>
      </c>
      <c r="J446" s="24">
        <v>6.8932750755997445E-9</v>
      </c>
      <c r="K446" s="24">
        <v>0.96877071684262828</v>
      </c>
      <c r="L446" s="24">
        <v>3.1229276264096655E-2</v>
      </c>
    </row>
    <row r="447" spans="1:12" ht="114.75" x14ac:dyDescent="0.2">
      <c r="A447" s="25" t="s">
        <v>3576</v>
      </c>
      <c r="B447" s="25" t="s">
        <v>3581</v>
      </c>
      <c r="C447" s="25" t="s">
        <v>14</v>
      </c>
      <c r="D447" s="25" t="s">
        <v>3036</v>
      </c>
      <c r="E447" s="24" t="b">
        <v>0</v>
      </c>
      <c r="F447" s="25" t="s">
        <v>10</v>
      </c>
      <c r="G447" s="25" t="s">
        <v>3582</v>
      </c>
      <c r="H447" s="25" t="s">
        <v>3583</v>
      </c>
      <c r="I447" s="25" t="s">
        <v>9704</v>
      </c>
      <c r="J447" s="24">
        <v>7.7992589755320171E-8</v>
      </c>
      <c r="K447" s="24">
        <v>0.99968544429139661</v>
      </c>
      <c r="L447" s="24">
        <v>3.1447771601364119E-4</v>
      </c>
    </row>
    <row r="448" spans="1:12" ht="76.5" x14ac:dyDescent="0.2">
      <c r="A448" s="25" t="s">
        <v>5894</v>
      </c>
      <c r="B448" s="25" t="s">
        <v>5895</v>
      </c>
      <c r="C448" s="25" t="s">
        <v>14</v>
      </c>
      <c r="D448" s="25" t="s">
        <v>5869</v>
      </c>
      <c r="E448" s="24" t="b">
        <v>0</v>
      </c>
      <c r="F448" s="25" t="s">
        <v>10</v>
      </c>
      <c r="G448" s="25" t="s">
        <v>5896</v>
      </c>
      <c r="H448" s="25" t="s">
        <v>5897</v>
      </c>
      <c r="I448" s="25" t="s">
        <v>9085</v>
      </c>
      <c r="J448" s="24">
        <v>1.1162137768644537E-9</v>
      </c>
      <c r="K448" s="24">
        <v>0.99999999662974948</v>
      </c>
      <c r="L448" s="24">
        <v>2.2540366398363077E-9</v>
      </c>
    </row>
    <row r="449" spans="1:12" ht="127.5" x14ac:dyDescent="0.2">
      <c r="A449" s="25" t="s">
        <v>1525</v>
      </c>
      <c r="B449" s="25" t="s">
        <v>1526</v>
      </c>
      <c r="C449" s="25" t="s">
        <v>14</v>
      </c>
      <c r="D449" s="25" t="s">
        <v>407</v>
      </c>
      <c r="E449" s="24" t="b">
        <v>0</v>
      </c>
      <c r="F449" s="25" t="s">
        <v>10</v>
      </c>
      <c r="G449" s="25" t="s">
        <v>1527</v>
      </c>
      <c r="H449" s="25" t="s">
        <v>1528</v>
      </c>
      <c r="I449" s="25" t="s">
        <v>9352</v>
      </c>
      <c r="J449" s="24">
        <v>1.0463767553269562E-7</v>
      </c>
      <c r="K449" s="24">
        <v>0.99994813756314405</v>
      </c>
      <c r="L449" s="24">
        <v>5.1757799180315877E-5</v>
      </c>
    </row>
    <row r="450" spans="1:12" ht="102" x14ac:dyDescent="0.2">
      <c r="A450" s="25" t="s">
        <v>2605</v>
      </c>
      <c r="B450" s="25" t="s">
        <v>2606</v>
      </c>
      <c r="C450" s="25" t="s">
        <v>14</v>
      </c>
      <c r="D450" s="25" t="s">
        <v>407</v>
      </c>
      <c r="E450" s="24" t="b">
        <v>0</v>
      </c>
      <c r="F450" s="25" t="s">
        <v>10</v>
      </c>
      <c r="G450" s="25" t="s">
        <v>707</v>
      </c>
      <c r="H450" s="25" t="s">
        <v>2607</v>
      </c>
      <c r="I450" s="25" t="s">
        <v>2608</v>
      </c>
      <c r="J450" s="24">
        <v>4.9891458039079445E-15</v>
      </c>
      <c r="K450" s="24">
        <v>0.9999999920665682</v>
      </c>
      <c r="L450" s="24">
        <v>7.9334268961242645E-9</v>
      </c>
    </row>
    <row r="451" spans="1:12" ht="63.75" x14ac:dyDescent="0.2">
      <c r="A451" s="25" t="s">
        <v>492</v>
      </c>
      <c r="B451" s="25" t="s">
        <v>493</v>
      </c>
      <c r="C451" s="25" t="s">
        <v>14</v>
      </c>
      <c r="D451" s="25" t="s">
        <v>407</v>
      </c>
      <c r="E451" s="24" t="b">
        <v>0</v>
      </c>
      <c r="F451" s="25" t="s">
        <v>10</v>
      </c>
      <c r="G451" s="25" t="s">
        <v>494</v>
      </c>
      <c r="H451" s="25" t="s">
        <v>495</v>
      </c>
      <c r="I451" s="25" t="s">
        <v>9085</v>
      </c>
      <c r="J451" s="24">
        <v>3.9332319320506235E-12</v>
      </c>
      <c r="K451" s="24">
        <v>0.99999381010089539</v>
      </c>
      <c r="L451" s="24">
        <v>6.1898951713910389E-6</v>
      </c>
    </row>
    <row r="452" spans="1:12" ht="51" x14ac:dyDescent="0.2">
      <c r="A452" s="25" t="s">
        <v>227</v>
      </c>
      <c r="B452" s="25" t="s">
        <v>228</v>
      </c>
      <c r="C452" s="25" t="s">
        <v>14</v>
      </c>
      <c r="D452" s="25" t="s">
        <v>96</v>
      </c>
      <c r="E452" s="24" t="b">
        <v>0</v>
      </c>
      <c r="F452" s="25" t="s">
        <v>10</v>
      </c>
      <c r="G452" s="25" t="s">
        <v>9085</v>
      </c>
      <c r="H452" s="25" t="s">
        <v>229</v>
      </c>
      <c r="I452" s="25" t="s">
        <v>9085</v>
      </c>
      <c r="J452" s="24">
        <v>7.9771663561069066E-21</v>
      </c>
      <c r="K452" s="24">
        <v>1</v>
      </c>
      <c r="L452" s="24">
        <v>2.2408341872831716E-21</v>
      </c>
    </row>
    <row r="453" spans="1:12" ht="102" x14ac:dyDescent="0.2">
      <c r="A453" s="25" t="s">
        <v>1354</v>
      </c>
      <c r="B453" s="25" t="s">
        <v>1355</v>
      </c>
      <c r="C453" s="25" t="s">
        <v>14</v>
      </c>
      <c r="D453" s="25" t="s">
        <v>407</v>
      </c>
      <c r="E453" s="24" t="b">
        <v>0</v>
      </c>
      <c r="F453" s="25" t="s">
        <v>10</v>
      </c>
      <c r="G453" s="25" t="s">
        <v>9085</v>
      </c>
      <c r="H453" s="25" t="s">
        <v>9314</v>
      </c>
      <c r="I453" s="25" t="s">
        <v>9085</v>
      </c>
      <c r="J453" s="24">
        <v>5.7697105077950884E-15</v>
      </c>
      <c r="K453" s="24">
        <v>0.99999999999998868</v>
      </c>
      <c r="L453" s="24">
        <v>5.6232776494452609E-15</v>
      </c>
    </row>
    <row r="454" spans="1:12" ht="63.75" x14ac:dyDescent="0.2">
      <c r="A454" s="25" t="s">
        <v>1960</v>
      </c>
      <c r="B454" s="25" t="s">
        <v>1961</v>
      </c>
      <c r="C454" s="25" t="s">
        <v>14</v>
      </c>
      <c r="D454" s="25" t="s">
        <v>407</v>
      </c>
      <c r="E454" s="24" t="b">
        <v>0</v>
      </c>
      <c r="F454" s="25" t="s">
        <v>10</v>
      </c>
      <c r="G454" s="25" t="s">
        <v>1962</v>
      </c>
      <c r="H454" s="25" t="s">
        <v>1963</v>
      </c>
      <c r="I454" s="25" t="s">
        <v>1964</v>
      </c>
      <c r="J454" s="24">
        <v>1.615393449809576E-7</v>
      </c>
      <c r="K454" s="24">
        <v>0.99249764134338403</v>
      </c>
      <c r="L454" s="24">
        <v>7.502197117271135E-3</v>
      </c>
    </row>
    <row r="455" spans="1:12" ht="76.5" x14ac:dyDescent="0.2">
      <c r="A455" s="25" t="s">
        <v>383</v>
      </c>
      <c r="B455" s="25" t="s">
        <v>384</v>
      </c>
      <c r="C455" s="25" t="s">
        <v>14</v>
      </c>
      <c r="D455" s="25" t="s">
        <v>385</v>
      </c>
      <c r="E455" s="24" t="b">
        <v>0</v>
      </c>
      <c r="F455" s="25" t="s">
        <v>10</v>
      </c>
      <c r="G455" s="25" t="s">
        <v>9136</v>
      </c>
      <c r="H455" s="25" t="s">
        <v>9137</v>
      </c>
      <c r="I455" s="25" t="s">
        <v>388</v>
      </c>
      <c r="J455" s="24">
        <v>1.3774351572076077E-16</v>
      </c>
      <c r="K455" s="24">
        <v>0.99999999999999978</v>
      </c>
      <c r="L455" s="24">
        <v>4.8677127285471852E-18</v>
      </c>
    </row>
    <row r="456" spans="1:12" ht="51" x14ac:dyDescent="0.2">
      <c r="A456" s="25" t="s">
        <v>3485</v>
      </c>
      <c r="B456" s="25" t="s">
        <v>3486</v>
      </c>
      <c r="C456" s="25" t="s">
        <v>14</v>
      </c>
      <c r="D456" s="25" t="s">
        <v>3036</v>
      </c>
      <c r="E456" s="24" t="b">
        <v>0</v>
      </c>
      <c r="F456" s="25" t="s">
        <v>10</v>
      </c>
      <c r="G456" s="25" t="s">
        <v>9085</v>
      </c>
      <c r="H456" s="25" t="s">
        <v>3487</v>
      </c>
      <c r="I456" s="25" t="s">
        <v>9085</v>
      </c>
      <c r="J456" s="24">
        <v>6.9523301617542108E-20</v>
      </c>
      <c r="K456" s="24">
        <v>1</v>
      </c>
      <c r="L456" s="24">
        <v>1.5000073627256829E-21</v>
      </c>
    </row>
    <row r="457" spans="1:12" ht="63.75" x14ac:dyDescent="0.2">
      <c r="A457" s="25" t="s">
        <v>2458</v>
      </c>
      <c r="B457" s="25" t="s">
        <v>2459</v>
      </c>
      <c r="C457" s="25" t="s">
        <v>14</v>
      </c>
      <c r="D457" s="25" t="s">
        <v>407</v>
      </c>
      <c r="E457" s="24" t="b">
        <v>0</v>
      </c>
      <c r="F457" s="25" t="s">
        <v>10</v>
      </c>
      <c r="G457" s="25" t="s">
        <v>2460</v>
      </c>
      <c r="H457" s="25" t="s">
        <v>2461</v>
      </c>
      <c r="I457" s="25" t="s">
        <v>9085</v>
      </c>
      <c r="J457" s="24">
        <v>8.1236395378381771E-8</v>
      </c>
      <c r="K457" s="24">
        <v>0.96439137125541519</v>
      </c>
      <c r="L457" s="24">
        <v>3.56085475081893E-2</v>
      </c>
    </row>
    <row r="458" spans="1:12" ht="76.5" x14ac:dyDescent="0.2">
      <c r="A458" s="25" t="s">
        <v>5867</v>
      </c>
      <c r="B458" s="25" t="s">
        <v>5868</v>
      </c>
      <c r="C458" s="25" t="s">
        <v>14</v>
      </c>
      <c r="D458" s="25" t="s">
        <v>5869</v>
      </c>
      <c r="E458" s="24" t="b">
        <v>0</v>
      </c>
      <c r="F458" s="25" t="s">
        <v>10</v>
      </c>
      <c r="G458" s="25" t="s">
        <v>5870</v>
      </c>
      <c r="H458" s="25" t="s">
        <v>5871</v>
      </c>
      <c r="I458" s="25" t="s">
        <v>9085</v>
      </c>
      <c r="J458" s="24">
        <v>2.8125563571168551E-11</v>
      </c>
      <c r="K458" s="24">
        <v>0.99999991994894555</v>
      </c>
      <c r="L458" s="24">
        <v>8.002292893902883E-8</v>
      </c>
    </row>
    <row r="459" spans="1:12" ht="51" x14ac:dyDescent="0.2">
      <c r="A459" s="25" t="s">
        <v>82</v>
      </c>
      <c r="B459" s="25" t="s">
        <v>83</v>
      </c>
      <c r="C459" s="25" t="s">
        <v>14</v>
      </c>
      <c r="D459" s="25" t="s">
        <v>15</v>
      </c>
      <c r="E459" s="24" t="b">
        <v>0</v>
      </c>
      <c r="F459" s="25" t="s">
        <v>10</v>
      </c>
      <c r="G459" s="25" t="s">
        <v>9092</v>
      </c>
      <c r="H459" s="25" t="s">
        <v>85</v>
      </c>
      <c r="I459" s="25" t="s">
        <v>86</v>
      </c>
      <c r="J459" s="24">
        <v>3.1492220171083228E-11</v>
      </c>
      <c r="K459" s="24">
        <v>0.99999999890963287</v>
      </c>
      <c r="L459" s="24">
        <v>1.0588749233710522E-9</v>
      </c>
    </row>
    <row r="460" spans="1:12" ht="38.25" x14ac:dyDescent="0.2">
      <c r="A460" s="25" t="s">
        <v>82</v>
      </c>
      <c r="B460" s="25" t="s">
        <v>87</v>
      </c>
      <c r="C460" s="25" t="s">
        <v>14</v>
      </c>
      <c r="D460" s="25" t="s">
        <v>15</v>
      </c>
      <c r="E460" s="24" t="b">
        <v>0</v>
      </c>
      <c r="F460" s="25" t="s">
        <v>10</v>
      </c>
      <c r="G460" s="25" t="s">
        <v>85</v>
      </c>
      <c r="H460" s="25" t="s">
        <v>86</v>
      </c>
      <c r="I460" s="25" t="s">
        <v>9085</v>
      </c>
      <c r="J460" s="24">
        <v>1.0870538812207257E-8</v>
      </c>
      <c r="K460" s="24">
        <v>0.99999998893043685</v>
      </c>
      <c r="L460" s="24">
        <v>1.9902446126803636E-10</v>
      </c>
    </row>
    <row r="461" spans="1:12" ht="114.75" x14ac:dyDescent="0.2">
      <c r="A461" s="25" t="s">
        <v>3209</v>
      </c>
      <c r="B461" s="25" t="s">
        <v>3210</v>
      </c>
      <c r="C461" s="25" t="s">
        <v>14</v>
      </c>
      <c r="D461" s="25" t="s">
        <v>3036</v>
      </c>
      <c r="E461" s="24" t="b">
        <v>0</v>
      </c>
      <c r="F461" s="25" t="s">
        <v>10</v>
      </c>
      <c r="G461" s="25" t="s">
        <v>3211</v>
      </c>
      <c r="H461" s="25" t="s">
        <v>3212</v>
      </c>
      <c r="I461" s="25" t="s">
        <v>3213</v>
      </c>
      <c r="J461" s="24">
        <v>1.9752084638001671E-7</v>
      </c>
      <c r="K461" s="24">
        <v>0.7710519308132846</v>
      </c>
      <c r="L461" s="24">
        <v>0.22894787166586894</v>
      </c>
    </row>
    <row r="462" spans="1:12" ht="102" x14ac:dyDescent="0.2">
      <c r="A462" s="25" t="s">
        <v>459</v>
      </c>
      <c r="B462" s="25" t="s">
        <v>460</v>
      </c>
      <c r="C462" s="25" t="s">
        <v>14</v>
      </c>
      <c r="D462" s="25" t="s">
        <v>407</v>
      </c>
      <c r="E462" s="24" t="b">
        <v>0</v>
      </c>
      <c r="F462" s="25" t="s">
        <v>10</v>
      </c>
      <c r="G462" s="25" t="s">
        <v>461</v>
      </c>
      <c r="H462" s="25" t="s">
        <v>462</v>
      </c>
      <c r="I462" s="25" t="s">
        <v>9151</v>
      </c>
      <c r="J462" s="24">
        <v>2.8223057111033982E-9</v>
      </c>
      <c r="K462" s="24">
        <v>0.53488301862128462</v>
      </c>
      <c r="L462" s="24">
        <v>0.46511697855640977</v>
      </c>
    </row>
    <row r="463" spans="1:12" ht="51" x14ac:dyDescent="0.2">
      <c r="A463" s="25" t="s">
        <v>223</v>
      </c>
      <c r="B463" s="25" t="s">
        <v>224</v>
      </c>
      <c r="C463" s="25" t="s">
        <v>14</v>
      </c>
      <c r="D463" s="25" t="s">
        <v>96</v>
      </c>
      <c r="E463" s="24" t="b">
        <v>0</v>
      </c>
      <c r="F463" s="25" t="s">
        <v>10</v>
      </c>
      <c r="G463" s="25" t="s">
        <v>9085</v>
      </c>
      <c r="H463" s="25" t="s">
        <v>225</v>
      </c>
      <c r="I463" s="25" t="s">
        <v>9114</v>
      </c>
      <c r="J463" s="24">
        <v>4.1483597509321531E-12</v>
      </c>
      <c r="K463" s="24">
        <v>0.9999999999806013</v>
      </c>
      <c r="L463" s="24">
        <v>1.5250326726351128E-11</v>
      </c>
    </row>
    <row r="464" spans="1:12" ht="114.75" x14ac:dyDescent="0.2">
      <c r="A464" s="25" t="s">
        <v>1902</v>
      </c>
      <c r="B464" s="25" t="s">
        <v>1903</v>
      </c>
      <c r="C464" s="25" t="s">
        <v>14</v>
      </c>
      <c r="D464" s="25" t="s">
        <v>407</v>
      </c>
      <c r="E464" s="24" t="b">
        <v>0</v>
      </c>
      <c r="F464" s="25" t="s">
        <v>10</v>
      </c>
      <c r="G464" s="25" t="s">
        <v>9085</v>
      </c>
      <c r="H464" s="25" t="s">
        <v>1904</v>
      </c>
      <c r="I464" s="25" t="s">
        <v>1905</v>
      </c>
      <c r="J464" s="24">
        <v>7.8996350171480033E-21</v>
      </c>
      <c r="K464" s="24">
        <v>1</v>
      </c>
      <c r="L464" s="24">
        <v>9.3500138309270379E-17</v>
      </c>
    </row>
    <row r="465" spans="1:12" ht="153" x14ac:dyDescent="0.2">
      <c r="A465" s="25" t="s">
        <v>5907</v>
      </c>
      <c r="B465" s="25" t="s">
        <v>5908</v>
      </c>
      <c r="C465" s="25" t="s">
        <v>14</v>
      </c>
      <c r="D465" s="25" t="s">
        <v>5869</v>
      </c>
      <c r="E465" s="24" t="b">
        <v>0</v>
      </c>
      <c r="F465" s="25" t="s">
        <v>10</v>
      </c>
      <c r="G465" s="25" t="s">
        <v>5909</v>
      </c>
      <c r="H465" s="25" t="s">
        <v>5910</v>
      </c>
      <c r="I465" s="25" t="s">
        <v>5911</v>
      </c>
      <c r="J465" s="24">
        <v>3.4821187943139376E-13</v>
      </c>
      <c r="K465" s="24">
        <v>0.99995708040253573</v>
      </c>
      <c r="L465" s="24">
        <v>4.2919597116092289E-5</v>
      </c>
    </row>
    <row r="466" spans="1:12" ht="38.25" x14ac:dyDescent="0.2">
      <c r="A466" s="25" t="s">
        <v>389</v>
      </c>
      <c r="B466" s="25" t="s">
        <v>390</v>
      </c>
      <c r="C466" s="25" t="s">
        <v>14</v>
      </c>
      <c r="D466" s="25" t="s">
        <v>385</v>
      </c>
      <c r="E466" s="24" t="b">
        <v>0</v>
      </c>
      <c r="F466" s="25" t="s">
        <v>10</v>
      </c>
      <c r="G466" s="25" t="s">
        <v>9085</v>
      </c>
      <c r="H466" s="25" t="s">
        <v>391</v>
      </c>
      <c r="I466" s="25" t="s">
        <v>392</v>
      </c>
      <c r="J466" s="24">
        <v>1.579360820183437E-11</v>
      </c>
      <c r="K466" s="24">
        <v>0.99999999998310152</v>
      </c>
      <c r="L466" s="24">
        <v>1.1048417714307881E-12</v>
      </c>
    </row>
    <row r="467" spans="1:12" ht="102" x14ac:dyDescent="0.2">
      <c r="A467" s="25" t="s">
        <v>218</v>
      </c>
      <c r="B467" s="25" t="s">
        <v>219</v>
      </c>
      <c r="C467" s="25" t="s">
        <v>14</v>
      </c>
      <c r="D467" s="25" t="s">
        <v>96</v>
      </c>
      <c r="E467" s="24" t="b">
        <v>0</v>
      </c>
      <c r="F467" s="25" t="s">
        <v>10</v>
      </c>
      <c r="G467" s="25" t="s">
        <v>9113</v>
      </c>
      <c r="H467" s="25" t="s">
        <v>221</v>
      </c>
      <c r="I467" s="25" t="s">
        <v>222</v>
      </c>
      <c r="J467" s="24">
        <v>9.0040700393075036E-15</v>
      </c>
      <c r="K467" s="24">
        <v>0.99999993621014049</v>
      </c>
      <c r="L467" s="24">
        <v>6.3789850475394147E-8</v>
      </c>
    </row>
    <row r="468" spans="1:12" ht="114.75" x14ac:dyDescent="0.2">
      <c r="A468" s="25" t="s">
        <v>199</v>
      </c>
      <c r="B468" s="25" t="s">
        <v>200</v>
      </c>
      <c r="C468" s="25" t="s">
        <v>14</v>
      </c>
      <c r="D468" s="25" t="s">
        <v>96</v>
      </c>
      <c r="E468" s="24" t="b">
        <v>0</v>
      </c>
      <c r="F468" s="25" t="s">
        <v>10</v>
      </c>
      <c r="G468" s="25" t="s">
        <v>9112</v>
      </c>
      <c r="H468" s="25" t="s">
        <v>202</v>
      </c>
      <c r="I468" s="25" t="s">
        <v>203</v>
      </c>
      <c r="J468" s="24">
        <v>2.1906601078235703E-8</v>
      </c>
      <c r="K468" s="24">
        <v>0.66618029273151702</v>
      </c>
      <c r="L468" s="24">
        <v>0.33381968536188183</v>
      </c>
    </row>
    <row r="469" spans="1:12" ht="102" x14ac:dyDescent="0.2">
      <c r="A469" s="25" t="s">
        <v>3285</v>
      </c>
      <c r="B469" s="25" t="s">
        <v>3286</v>
      </c>
      <c r="C469" s="25" t="s">
        <v>14</v>
      </c>
      <c r="D469" s="25" t="s">
        <v>3036</v>
      </c>
      <c r="E469" s="24" t="b">
        <v>0</v>
      </c>
      <c r="F469" s="25" t="s">
        <v>10</v>
      </c>
      <c r="G469" s="25" t="s">
        <v>9085</v>
      </c>
      <c r="H469" s="25" t="s">
        <v>3287</v>
      </c>
      <c r="I469" s="25" t="s">
        <v>3288</v>
      </c>
      <c r="J469" s="24">
        <v>1.0049078227490308E-21</v>
      </c>
      <c r="K469" s="24">
        <v>1</v>
      </c>
      <c r="L469" s="24">
        <v>6.5746177767255897E-18</v>
      </c>
    </row>
    <row r="470" spans="1:12" ht="127.5" x14ac:dyDescent="0.2">
      <c r="A470" s="25" t="s">
        <v>3431</v>
      </c>
      <c r="B470" s="25" t="s">
        <v>3432</v>
      </c>
      <c r="C470" s="25" t="s">
        <v>14</v>
      </c>
      <c r="D470" s="25" t="s">
        <v>3036</v>
      </c>
      <c r="E470" s="24" t="b">
        <v>0</v>
      </c>
      <c r="F470" s="25" t="s">
        <v>10</v>
      </c>
      <c r="G470" s="25" t="s">
        <v>3433</v>
      </c>
      <c r="H470" s="25" t="s">
        <v>3434</v>
      </c>
      <c r="I470" s="25" t="s">
        <v>9684</v>
      </c>
      <c r="J470" s="24">
        <v>1.7777585159978634E-7</v>
      </c>
      <c r="K470" s="24">
        <v>0.90566455501396381</v>
      </c>
      <c r="L470" s="24">
        <v>9.4335267210184495E-2</v>
      </c>
    </row>
    <row r="471" spans="1:12" ht="89.25" x14ac:dyDescent="0.2">
      <c r="A471" s="25" t="s">
        <v>146</v>
      </c>
      <c r="B471" s="25" t="s">
        <v>147</v>
      </c>
      <c r="C471" s="25" t="s">
        <v>14</v>
      </c>
      <c r="D471" s="25" t="s">
        <v>96</v>
      </c>
      <c r="E471" s="24" t="b">
        <v>0</v>
      </c>
      <c r="F471" s="25" t="s">
        <v>10</v>
      </c>
      <c r="G471" s="25" t="s">
        <v>9101</v>
      </c>
      <c r="H471" s="25" t="s">
        <v>149</v>
      </c>
      <c r="I471" s="25" t="s">
        <v>9085</v>
      </c>
      <c r="J471" s="24">
        <v>1.9159261556217867E-10</v>
      </c>
      <c r="K471" s="24">
        <v>0.98594848070819729</v>
      </c>
      <c r="L471" s="24">
        <v>1.4051519100210018E-2</v>
      </c>
    </row>
    <row r="472" spans="1:12" ht="165.75" x14ac:dyDescent="0.2">
      <c r="A472" s="25" t="s">
        <v>146</v>
      </c>
      <c r="B472" s="25" t="s">
        <v>147</v>
      </c>
      <c r="C472" s="25" t="s">
        <v>14</v>
      </c>
      <c r="D472" s="25" t="s">
        <v>96</v>
      </c>
      <c r="E472" s="24" t="b">
        <v>0</v>
      </c>
      <c r="F472" s="25" t="s">
        <v>10</v>
      </c>
      <c r="G472" s="25" t="s">
        <v>9102</v>
      </c>
      <c r="H472" s="25" t="s">
        <v>151</v>
      </c>
      <c r="I472" s="25" t="s">
        <v>9085</v>
      </c>
      <c r="J472" s="24">
        <v>1.8532385988041324E-6</v>
      </c>
      <c r="K472" s="24">
        <v>0.96505262680719739</v>
      </c>
      <c r="L472" s="24">
        <v>3.4945519954203683E-2</v>
      </c>
    </row>
    <row r="473" spans="1:12" ht="89.25" x14ac:dyDescent="0.2">
      <c r="A473" s="25" t="s">
        <v>304</v>
      </c>
      <c r="B473" s="25" t="s">
        <v>305</v>
      </c>
      <c r="C473" s="25" t="s">
        <v>14</v>
      </c>
      <c r="D473" s="25" t="s">
        <v>96</v>
      </c>
      <c r="E473" s="24" t="b">
        <v>0</v>
      </c>
      <c r="F473" s="25" t="s">
        <v>10</v>
      </c>
      <c r="G473" s="25" t="s">
        <v>9118</v>
      </c>
      <c r="H473" s="25" t="s">
        <v>307</v>
      </c>
      <c r="I473" s="25" t="s">
        <v>308</v>
      </c>
      <c r="J473" s="24">
        <v>2.3373665279552221E-10</v>
      </c>
      <c r="K473" s="24">
        <v>0.99853494360293094</v>
      </c>
      <c r="L473" s="24">
        <v>1.4650561633323723E-3</v>
      </c>
    </row>
    <row r="474" spans="1:12" ht="114.75" x14ac:dyDescent="0.2">
      <c r="A474" s="25" t="s">
        <v>5875</v>
      </c>
      <c r="B474" s="25" t="s">
        <v>5876</v>
      </c>
      <c r="C474" s="25" t="s">
        <v>14</v>
      </c>
      <c r="D474" s="25" t="s">
        <v>5869</v>
      </c>
      <c r="E474" s="24" t="b">
        <v>0</v>
      </c>
      <c r="F474" s="25" t="s">
        <v>10</v>
      </c>
      <c r="G474" s="25" t="s">
        <v>10388</v>
      </c>
      <c r="H474" s="25" t="s">
        <v>10389</v>
      </c>
      <c r="I474" s="25" t="s">
        <v>5879</v>
      </c>
      <c r="J474" s="24">
        <v>2.0210180188641093E-6</v>
      </c>
      <c r="K474" s="24">
        <v>0.99999172607509901</v>
      </c>
      <c r="L474" s="24">
        <v>6.2529068820817879E-6</v>
      </c>
    </row>
    <row r="475" spans="1:12" ht="178.5" x14ac:dyDescent="0.2">
      <c r="A475" s="25" t="s">
        <v>682</v>
      </c>
      <c r="B475" s="25" t="s">
        <v>683</v>
      </c>
      <c r="C475" s="25" t="s">
        <v>14</v>
      </c>
      <c r="D475" s="25" t="s">
        <v>407</v>
      </c>
      <c r="E475" s="24" t="b">
        <v>0</v>
      </c>
      <c r="F475" s="25" t="s">
        <v>10</v>
      </c>
      <c r="G475" s="25" t="s">
        <v>9190</v>
      </c>
      <c r="H475" s="25" t="s">
        <v>685</v>
      </c>
      <c r="I475" s="25" t="s">
        <v>686</v>
      </c>
      <c r="J475" s="24">
        <v>6.7660603824583579E-14</v>
      </c>
      <c r="K475" s="24">
        <v>0.99999999683263407</v>
      </c>
      <c r="L475" s="24">
        <v>3.1672982825787449E-9</v>
      </c>
    </row>
    <row r="476" spans="1:12" ht="102" x14ac:dyDescent="0.2">
      <c r="A476" s="25" t="s">
        <v>48</v>
      </c>
      <c r="B476" s="25" t="s">
        <v>49</v>
      </c>
      <c r="C476" s="25" t="s">
        <v>14</v>
      </c>
      <c r="D476" s="25" t="s">
        <v>15</v>
      </c>
      <c r="E476" s="24" t="b">
        <v>0</v>
      </c>
      <c r="F476" s="25" t="s">
        <v>10</v>
      </c>
      <c r="G476" s="25" t="s">
        <v>50</v>
      </c>
      <c r="H476" s="25" t="s">
        <v>51</v>
      </c>
      <c r="I476" s="25" t="s">
        <v>52</v>
      </c>
      <c r="J476" s="24">
        <v>1.7410807932372899E-7</v>
      </c>
      <c r="K476" s="24">
        <v>0.99999981495756818</v>
      </c>
      <c r="L476" s="24">
        <v>1.0934352513670371E-8</v>
      </c>
    </row>
    <row r="477" spans="1:12" ht="63.75" x14ac:dyDescent="0.2">
      <c r="A477" s="25" t="s">
        <v>2100</v>
      </c>
      <c r="B477" s="25" t="s">
        <v>2101</v>
      </c>
      <c r="C477" s="25" t="s">
        <v>14</v>
      </c>
      <c r="D477" s="25" t="s">
        <v>407</v>
      </c>
      <c r="E477" s="24" t="b">
        <v>0</v>
      </c>
      <c r="F477" s="25" t="s">
        <v>10</v>
      </c>
      <c r="G477" s="25" t="s">
        <v>2105</v>
      </c>
      <c r="H477" s="25" t="s">
        <v>2106</v>
      </c>
      <c r="I477" s="25" t="s">
        <v>2107</v>
      </c>
      <c r="J477" s="24">
        <v>2.154350021508895E-7</v>
      </c>
      <c r="K477" s="24">
        <v>0.84974923059558205</v>
      </c>
      <c r="L477" s="24">
        <v>0.15025055396941595</v>
      </c>
    </row>
    <row r="478" spans="1:12" ht="127.5" x14ac:dyDescent="0.2">
      <c r="A478" s="25" t="s">
        <v>2120</v>
      </c>
      <c r="B478" s="25" t="s">
        <v>2121</v>
      </c>
      <c r="C478" s="25" t="s">
        <v>14</v>
      </c>
      <c r="D478" s="25" t="s">
        <v>407</v>
      </c>
      <c r="E478" s="24" t="b">
        <v>0</v>
      </c>
      <c r="F478" s="25" t="s">
        <v>10</v>
      </c>
      <c r="G478" s="25" t="s">
        <v>2122</v>
      </c>
      <c r="H478" s="25" t="s">
        <v>2123</v>
      </c>
      <c r="I478" s="25" t="s">
        <v>9461</v>
      </c>
      <c r="J478" s="24">
        <v>2.2266173152385217E-10</v>
      </c>
      <c r="K478" s="24">
        <v>0.99999969633489505</v>
      </c>
      <c r="L478" s="24">
        <v>3.0344244312640282E-7</v>
      </c>
    </row>
    <row r="479" spans="1:12" ht="114.75" x14ac:dyDescent="0.2">
      <c r="A479" s="25" t="s">
        <v>1741</v>
      </c>
      <c r="B479" s="25" t="s">
        <v>1742</v>
      </c>
      <c r="C479" s="25" t="s">
        <v>14</v>
      </c>
      <c r="D479" s="25" t="s">
        <v>407</v>
      </c>
      <c r="E479" s="24" t="b">
        <v>0</v>
      </c>
      <c r="F479" s="25" t="s">
        <v>10</v>
      </c>
      <c r="G479" s="25" t="s">
        <v>1743</v>
      </c>
      <c r="H479" s="25" t="s">
        <v>9384</v>
      </c>
      <c r="I479" s="25" t="s">
        <v>1745</v>
      </c>
      <c r="J479" s="24">
        <v>6.2638060293605216E-16</v>
      </c>
      <c r="K479" s="24">
        <v>0.99999999636109216</v>
      </c>
      <c r="L479" s="24">
        <v>3.6389072456892932E-9</v>
      </c>
    </row>
    <row r="480" spans="1:12" ht="102" x14ac:dyDescent="0.2">
      <c r="A480" s="25" t="s">
        <v>754</v>
      </c>
      <c r="B480" s="25" t="s">
        <v>759</v>
      </c>
      <c r="C480" s="25" t="s">
        <v>14</v>
      </c>
      <c r="D480" s="25" t="s">
        <v>407</v>
      </c>
      <c r="E480" s="24" t="b">
        <v>0</v>
      </c>
      <c r="F480" s="25" t="s">
        <v>10</v>
      </c>
      <c r="G480" s="25" t="s">
        <v>9204</v>
      </c>
      <c r="H480" s="25" t="s">
        <v>761</v>
      </c>
      <c r="I480" s="25" t="s">
        <v>9085</v>
      </c>
      <c r="J480" s="24">
        <v>5.6820301567298969E-12</v>
      </c>
      <c r="K480" s="24">
        <v>0.99999844644823177</v>
      </c>
      <c r="L480" s="24">
        <v>1.5535460861774544E-6</v>
      </c>
    </row>
    <row r="481" spans="1:12" ht="114.75" x14ac:dyDescent="0.2">
      <c r="A481" s="25" t="s">
        <v>368</v>
      </c>
      <c r="B481" s="25" t="s">
        <v>369</v>
      </c>
      <c r="C481" s="25" t="s">
        <v>14</v>
      </c>
      <c r="D481" s="25" t="s">
        <v>370</v>
      </c>
      <c r="E481" s="24" t="b">
        <v>0</v>
      </c>
      <c r="F481" s="25" t="s">
        <v>10</v>
      </c>
      <c r="G481" s="25" t="s">
        <v>371</v>
      </c>
      <c r="H481" s="25" t="s">
        <v>372</v>
      </c>
      <c r="I481" s="25" t="s">
        <v>373</v>
      </c>
      <c r="J481" s="24">
        <v>1.0981528188580469E-5</v>
      </c>
      <c r="K481" s="24">
        <v>0.99288946503520692</v>
      </c>
      <c r="L481" s="24">
        <v>7.0995534366045474E-3</v>
      </c>
    </row>
    <row r="482" spans="1:12" ht="89.25" x14ac:dyDescent="0.2">
      <c r="A482" s="25" t="s">
        <v>5888</v>
      </c>
      <c r="B482" s="25" t="s">
        <v>5889</v>
      </c>
      <c r="C482" s="25" t="s">
        <v>14</v>
      </c>
      <c r="D482" s="25" t="s">
        <v>5869</v>
      </c>
      <c r="E482" s="24" t="b">
        <v>0</v>
      </c>
      <c r="F482" s="25" t="s">
        <v>10</v>
      </c>
      <c r="G482" s="25" t="s">
        <v>10390</v>
      </c>
      <c r="H482" s="25" t="s">
        <v>10391</v>
      </c>
      <c r="I482" s="25" t="s">
        <v>9085</v>
      </c>
      <c r="J482" s="24">
        <v>2.8958597034913332E-4</v>
      </c>
      <c r="K482" s="24">
        <v>0.99969496838389937</v>
      </c>
      <c r="L482" s="24">
        <v>1.5445645751564683E-5</v>
      </c>
    </row>
    <row r="483" spans="1:12" ht="102" x14ac:dyDescent="0.2">
      <c r="A483" s="25" t="s">
        <v>5888</v>
      </c>
      <c r="B483" s="25" t="s">
        <v>5889</v>
      </c>
      <c r="C483" s="25" t="s">
        <v>14</v>
      </c>
      <c r="D483" s="25" t="s">
        <v>5869</v>
      </c>
      <c r="E483" s="24" t="b">
        <v>0</v>
      </c>
      <c r="F483" s="25" t="s">
        <v>10</v>
      </c>
      <c r="G483" s="25" t="s">
        <v>9085</v>
      </c>
      <c r="H483" s="25" t="s">
        <v>10392</v>
      </c>
      <c r="I483" s="25" t="s">
        <v>5893</v>
      </c>
      <c r="J483" s="24">
        <v>2.4473697715470972E-7</v>
      </c>
      <c r="K483" s="24">
        <v>0.99999975515435158</v>
      </c>
      <c r="L483" s="24">
        <v>1.0867118106129231E-10</v>
      </c>
    </row>
    <row r="484" spans="1:12" ht="76.5" x14ac:dyDescent="0.2">
      <c r="A484" s="25" t="s">
        <v>397</v>
      </c>
      <c r="B484" s="25" t="s">
        <v>398</v>
      </c>
      <c r="C484" s="25" t="s">
        <v>14</v>
      </c>
      <c r="D484" s="25" t="s">
        <v>385</v>
      </c>
      <c r="E484" s="24" t="b">
        <v>0</v>
      </c>
      <c r="F484" s="25" t="s">
        <v>10</v>
      </c>
      <c r="G484" s="25" t="s">
        <v>9085</v>
      </c>
      <c r="H484" s="25" t="s">
        <v>9138</v>
      </c>
      <c r="I484" s="25" t="s">
        <v>9085</v>
      </c>
      <c r="J484" s="24">
        <v>5.8100196466734246E-9</v>
      </c>
      <c r="K484" s="24">
        <v>0.99999992025849871</v>
      </c>
      <c r="L484" s="24">
        <v>7.3931481716844314E-8</v>
      </c>
    </row>
    <row r="485" spans="1:12" ht="51" x14ac:dyDescent="0.2">
      <c r="A485" s="25" t="s">
        <v>1048</v>
      </c>
      <c r="B485" s="25" t="s">
        <v>1053</v>
      </c>
      <c r="C485" s="25" t="s">
        <v>14</v>
      </c>
      <c r="D485" s="25" t="s">
        <v>407</v>
      </c>
      <c r="E485" s="24" t="b">
        <v>0</v>
      </c>
      <c r="F485" s="25" t="s">
        <v>10</v>
      </c>
      <c r="G485" s="25" t="s">
        <v>1054</v>
      </c>
      <c r="H485" s="25" t="s">
        <v>1055</v>
      </c>
      <c r="I485" s="25" t="s">
        <v>1056</v>
      </c>
      <c r="J485" s="24">
        <v>3.7205231152200654E-18</v>
      </c>
      <c r="K485" s="24">
        <v>0.99999999936109885</v>
      </c>
      <c r="L485" s="24">
        <v>6.3890111953684913E-10</v>
      </c>
    </row>
    <row r="486" spans="1:12" ht="114.75" x14ac:dyDescent="0.2">
      <c r="A486" s="25" t="s">
        <v>169</v>
      </c>
      <c r="B486" s="25" t="s">
        <v>170</v>
      </c>
      <c r="C486" s="25" t="s">
        <v>14</v>
      </c>
      <c r="D486" s="25" t="s">
        <v>96</v>
      </c>
      <c r="E486" s="24" t="b">
        <v>0</v>
      </c>
      <c r="F486" s="25" t="s">
        <v>10</v>
      </c>
      <c r="G486" s="25" t="s">
        <v>9108</v>
      </c>
      <c r="H486" s="25" t="s">
        <v>9109</v>
      </c>
      <c r="I486" s="25" t="s">
        <v>9085</v>
      </c>
      <c r="J486" s="24">
        <v>2.3635525228462956E-9</v>
      </c>
      <c r="K486" s="24">
        <v>0.99999970270036997</v>
      </c>
      <c r="L486" s="24">
        <v>2.9493607759047035E-7</v>
      </c>
    </row>
    <row r="487" spans="1:12" ht="102" x14ac:dyDescent="0.2">
      <c r="A487" s="25" t="s">
        <v>252</v>
      </c>
      <c r="B487" s="25" t="s">
        <v>253</v>
      </c>
      <c r="C487" s="25" t="s">
        <v>14</v>
      </c>
      <c r="D487" s="25" t="s">
        <v>96</v>
      </c>
      <c r="E487" s="24" t="b">
        <v>0</v>
      </c>
      <c r="F487" s="25" t="s">
        <v>10</v>
      </c>
      <c r="G487" s="25" t="s">
        <v>254</v>
      </c>
      <c r="H487" s="25" t="s">
        <v>255</v>
      </c>
      <c r="I487" s="25" t="s">
        <v>256</v>
      </c>
      <c r="J487" s="24">
        <v>9.3577455505664258E-11</v>
      </c>
      <c r="K487" s="24">
        <v>0.99999998902489751</v>
      </c>
      <c r="L487" s="24">
        <v>1.0881525095195163E-8</v>
      </c>
    </row>
    <row r="488" spans="1:12" ht="63.75" x14ac:dyDescent="0.2">
      <c r="A488" s="25" t="s">
        <v>252</v>
      </c>
      <c r="B488" s="25" t="s">
        <v>3476</v>
      </c>
      <c r="C488" s="25" t="s">
        <v>14</v>
      </c>
      <c r="D488" s="25" t="s">
        <v>3036</v>
      </c>
      <c r="E488" s="24" t="b">
        <v>0</v>
      </c>
      <c r="F488" s="25" t="s">
        <v>10</v>
      </c>
      <c r="G488" s="25" t="s">
        <v>9693</v>
      </c>
      <c r="H488" s="25" t="s">
        <v>3478</v>
      </c>
      <c r="I488" s="25" t="s">
        <v>3479</v>
      </c>
      <c r="J488" s="24">
        <v>2.066301189180098E-7</v>
      </c>
      <c r="K488" s="24">
        <v>0.99413784463538812</v>
      </c>
      <c r="L488" s="24">
        <v>5.8619487344929765E-3</v>
      </c>
    </row>
    <row r="489" spans="1:12" ht="127.5" x14ac:dyDescent="0.2">
      <c r="A489" s="25" t="s">
        <v>1297</v>
      </c>
      <c r="B489" s="25" t="s">
        <v>1298</v>
      </c>
      <c r="C489" s="25" t="s">
        <v>14</v>
      </c>
      <c r="D489" s="25" t="s">
        <v>407</v>
      </c>
      <c r="E489" s="24" t="b">
        <v>0</v>
      </c>
      <c r="F489" s="25" t="s">
        <v>10</v>
      </c>
      <c r="G489" s="25" t="s">
        <v>9304</v>
      </c>
      <c r="H489" s="25" t="s">
        <v>1300</v>
      </c>
      <c r="I489" s="25" t="s">
        <v>9305</v>
      </c>
      <c r="J489" s="24">
        <v>8.725689087032428E-18</v>
      </c>
      <c r="K489" s="24">
        <v>0.99999999999999756</v>
      </c>
      <c r="L489" s="24">
        <v>2.3625170347280478E-15</v>
      </c>
    </row>
    <row r="490" spans="1:12" ht="242.25" x14ac:dyDescent="0.2">
      <c r="A490" s="25" t="s">
        <v>833</v>
      </c>
      <c r="B490" s="25" t="s">
        <v>834</v>
      </c>
      <c r="C490" s="25" t="s">
        <v>14</v>
      </c>
      <c r="D490" s="25" t="s">
        <v>407</v>
      </c>
      <c r="E490" s="24" t="b">
        <v>0</v>
      </c>
      <c r="F490" s="25" t="s">
        <v>10</v>
      </c>
      <c r="G490" s="25" t="s">
        <v>835</v>
      </c>
      <c r="H490" s="25" t="s">
        <v>9224</v>
      </c>
      <c r="I490" s="25" t="s">
        <v>837</v>
      </c>
      <c r="J490" s="24">
        <v>7.0520939569922475E-10</v>
      </c>
      <c r="K490" s="24">
        <v>0.99969766200588017</v>
      </c>
      <c r="L490" s="24">
        <v>3.0233728891051781E-4</v>
      </c>
    </row>
    <row r="491" spans="1:12" ht="63.75" x14ac:dyDescent="0.2">
      <c r="A491" s="25" t="s">
        <v>248</v>
      </c>
      <c r="B491" s="25" t="s">
        <v>249</v>
      </c>
      <c r="C491" s="25" t="s">
        <v>14</v>
      </c>
      <c r="D491" s="25" t="s">
        <v>96</v>
      </c>
      <c r="E491" s="24" t="b">
        <v>0</v>
      </c>
      <c r="F491" s="25" t="s">
        <v>10</v>
      </c>
      <c r="G491" s="25" t="s">
        <v>9085</v>
      </c>
      <c r="H491" s="25" t="s">
        <v>250</v>
      </c>
      <c r="I491" s="25" t="s">
        <v>251</v>
      </c>
      <c r="J491" s="24">
        <v>1.6738172823350814E-18</v>
      </c>
      <c r="K491" s="24">
        <v>0.99999999999985856</v>
      </c>
      <c r="L491" s="24">
        <v>1.4151364719132293E-13</v>
      </c>
    </row>
    <row r="492" spans="1:12" ht="63.75" x14ac:dyDescent="0.2">
      <c r="A492" s="25" t="s">
        <v>128</v>
      </c>
      <c r="B492" s="25" t="s">
        <v>129</v>
      </c>
      <c r="C492" s="25" t="s">
        <v>14</v>
      </c>
      <c r="D492" s="25" t="s">
        <v>96</v>
      </c>
      <c r="E492" s="24" t="b">
        <v>0</v>
      </c>
      <c r="F492" s="25" t="s">
        <v>10</v>
      </c>
      <c r="G492" s="25" t="s">
        <v>9085</v>
      </c>
      <c r="H492" s="25" t="s">
        <v>130</v>
      </c>
      <c r="I492" s="25" t="s">
        <v>131</v>
      </c>
      <c r="J492" s="24">
        <v>2.8277647599243285E-21</v>
      </c>
      <c r="K492" s="24">
        <v>1</v>
      </c>
      <c r="L492" s="24">
        <v>1.5531356355434433E-21</v>
      </c>
    </row>
    <row r="493" spans="1:12" ht="38.25" x14ac:dyDescent="0.2">
      <c r="A493" s="25" t="s">
        <v>3133</v>
      </c>
      <c r="B493" s="25" t="s">
        <v>3134</v>
      </c>
      <c r="C493" s="25" t="s">
        <v>14</v>
      </c>
      <c r="D493" s="25" t="s">
        <v>3036</v>
      </c>
      <c r="E493" s="24" t="b">
        <v>0</v>
      </c>
      <c r="F493" s="25" t="s">
        <v>10</v>
      </c>
      <c r="G493" s="25" t="s">
        <v>9085</v>
      </c>
      <c r="H493" s="25" t="s">
        <v>3135</v>
      </c>
      <c r="I493" s="25" t="s">
        <v>9085</v>
      </c>
      <c r="J493" s="24">
        <v>3.000620574141142E-11</v>
      </c>
      <c r="K493" s="24">
        <v>0.9999999999619289</v>
      </c>
      <c r="L493" s="24">
        <v>8.0648226176497735E-12</v>
      </c>
    </row>
    <row r="494" spans="1:12" ht="51" x14ac:dyDescent="0.2">
      <c r="A494" s="25" t="s">
        <v>195</v>
      </c>
      <c r="B494" s="25" t="s">
        <v>196</v>
      </c>
      <c r="C494" s="25" t="s">
        <v>14</v>
      </c>
      <c r="D494" s="25" t="s">
        <v>96</v>
      </c>
      <c r="E494" s="24" t="b">
        <v>0</v>
      </c>
      <c r="F494" s="25" t="s">
        <v>10</v>
      </c>
      <c r="G494" s="25" t="s">
        <v>197</v>
      </c>
      <c r="H494" s="25" t="s">
        <v>198</v>
      </c>
      <c r="I494" s="25" t="s">
        <v>9085</v>
      </c>
      <c r="J494" s="24">
        <v>1.0040533045228284E-13</v>
      </c>
      <c r="K494" s="24">
        <v>0.99999999927121852</v>
      </c>
      <c r="L494" s="24">
        <v>7.2868107668070004E-10</v>
      </c>
    </row>
    <row r="495" spans="1:12" ht="38.25" x14ac:dyDescent="0.2">
      <c r="A495" s="25" t="s">
        <v>3160</v>
      </c>
      <c r="B495" s="25" t="s">
        <v>3161</v>
      </c>
      <c r="C495" s="25" t="s">
        <v>14</v>
      </c>
      <c r="D495" s="25" t="s">
        <v>3036</v>
      </c>
      <c r="E495" s="24" t="b">
        <v>0</v>
      </c>
      <c r="F495" s="25" t="s">
        <v>10</v>
      </c>
      <c r="G495" s="25" t="s">
        <v>9085</v>
      </c>
      <c r="H495" s="25" t="s">
        <v>3162</v>
      </c>
      <c r="I495" s="25" t="s">
        <v>9085</v>
      </c>
      <c r="J495" s="24">
        <v>9.0593329301207496E-24</v>
      </c>
      <c r="K495" s="24">
        <v>1</v>
      </c>
      <c r="L495" s="24">
        <v>3.0088879691578396E-30</v>
      </c>
    </row>
    <row r="496" spans="1:12" ht="38.25" x14ac:dyDescent="0.2">
      <c r="A496" s="25" t="s">
        <v>3070</v>
      </c>
      <c r="B496" s="25" t="s">
        <v>3071</v>
      </c>
      <c r="C496" s="25" t="s">
        <v>14</v>
      </c>
      <c r="D496" s="25" t="s">
        <v>3036</v>
      </c>
      <c r="E496" s="24" t="b">
        <v>0</v>
      </c>
      <c r="F496" s="25" t="s">
        <v>10</v>
      </c>
      <c r="G496" s="25" t="s">
        <v>3072</v>
      </c>
      <c r="H496" s="25" t="s">
        <v>3073</v>
      </c>
      <c r="I496" s="25" t="s">
        <v>9085</v>
      </c>
      <c r="J496" s="24">
        <v>5.8655615564792459E-12</v>
      </c>
      <c r="K496" s="24">
        <v>0.99999835812530413</v>
      </c>
      <c r="L496" s="24">
        <v>1.6418688302231315E-6</v>
      </c>
    </row>
    <row r="497" spans="1:12" ht="38.25" x14ac:dyDescent="0.2">
      <c r="A497" s="25" t="s">
        <v>3070</v>
      </c>
      <c r="B497" s="25" t="s">
        <v>3071</v>
      </c>
      <c r="C497" s="25" t="s">
        <v>14</v>
      </c>
      <c r="D497" s="25" t="s">
        <v>3036</v>
      </c>
      <c r="E497" s="24" t="b">
        <v>0</v>
      </c>
      <c r="F497" s="25" t="s">
        <v>10</v>
      </c>
      <c r="G497" s="25" t="s">
        <v>3074</v>
      </c>
      <c r="H497" s="25" t="s">
        <v>3075</v>
      </c>
      <c r="I497" s="25" t="s">
        <v>9085</v>
      </c>
      <c r="J497" s="24">
        <v>2.751315356824059E-9</v>
      </c>
      <c r="K497" s="24">
        <v>0.95745116016513188</v>
      </c>
      <c r="L497" s="24">
        <v>4.2548837083552796E-2</v>
      </c>
    </row>
    <row r="498" spans="1:12" ht="102" x14ac:dyDescent="0.2">
      <c r="A498" s="25" t="s">
        <v>1350</v>
      </c>
      <c r="B498" s="25" t="s">
        <v>1351</v>
      </c>
      <c r="C498" s="25" t="s">
        <v>14</v>
      </c>
      <c r="D498" s="25" t="s">
        <v>407</v>
      </c>
      <c r="E498" s="24" t="b">
        <v>0</v>
      </c>
      <c r="F498" s="25" t="s">
        <v>10</v>
      </c>
      <c r="G498" s="25" t="s">
        <v>9085</v>
      </c>
      <c r="H498" s="25" t="s">
        <v>1352</v>
      </c>
      <c r="I498" s="25" t="s">
        <v>1353</v>
      </c>
      <c r="J498" s="24">
        <v>7.2082357639732414E-8</v>
      </c>
      <c r="K498" s="24">
        <v>0.76767826735774314</v>
      </c>
      <c r="L498" s="24">
        <v>0.23232166055989914</v>
      </c>
    </row>
    <row r="499" spans="1:12" ht="89.25" x14ac:dyDescent="0.2">
      <c r="A499" s="25" t="s">
        <v>1350</v>
      </c>
      <c r="B499" s="25" t="s">
        <v>3242</v>
      </c>
      <c r="C499" s="25" t="s">
        <v>14</v>
      </c>
      <c r="D499" s="25" t="s">
        <v>3036</v>
      </c>
      <c r="E499" s="24" t="b">
        <v>0</v>
      </c>
      <c r="F499" s="25" t="s">
        <v>10</v>
      </c>
      <c r="G499" s="25" t="s">
        <v>1352</v>
      </c>
      <c r="H499" s="25" t="s">
        <v>1353</v>
      </c>
      <c r="I499" s="25" t="s">
        <v>9085</v>
      </c>
      <c r="J499" s="24">
        <v>1.6265328601506511E-14</v>
      </c>
      <c r="K499" s="24">
        <v>0.99999996488544463</v>
      </c>
      <c r="L499" s="24">
        <v>3.5114539066183603E-8</v>
      </c>
    </row>
    <row r="500" spans="1:12" ht="38.25" x14ac:dyDescent="0.2">
      <c r="A500" s="25" t="s">
        <v>1518</v>
      </c>
      <c r="B500" s="25" t="s">
        <v>1519</v>
      </c>
      <c r="C500" s="25" t="s">
        <v>14</v>
      </c>
      <c r="D500" s="25" t="s">
        <v>407</v>
      </c>
      <c r="E500" s="24" t="b">
        <v>0</v>
      </c>
      <c r="F500" s="25" t="s">
        <v>10</v>
      </c>
      <c r="G500" s="25" t="s">
        <v>9351</v>
      </c>
      <c r="H500" s="25" t="s">
        <v>1521</v>
      </c>
      <c r="I500" s="25" t="s">
        <v>9085</v>
      </c>
      <c r="J500" s="24">
        <v>3.9050480572673413E-9</v>
      </c>
      <c r="K500" s="24">
        <v>0.99996275151905434</v>
      </c>
      <c r="L500" s="24">
        <v>3.7244575897522769E-5</v>
      </c>
    </row>
    <row r="501" spans="1:12" ht="76.5" x14ac:dyDescent="0.2">
      <c r="A501" s="25" t="s">
        <v>285</v>
      </c>
      <c r="B501" s="25" t="s">
        <v>3554</v>
      </c>
      <c r="C501" s="25" t="s">
        <v>14</v>
      </c>
      <c r="D501" s="25" t="s">
        <v>3036</v>
      </c>
      <c r="E501" s="24" t="b">
        <v>0</v>
      </c>
      <c r="F501" s="25" t="s">
        <v>10</v>
      </c>
      <c r="G501" s="25" t="s">
        <v>3555</v>
      </c>
      <c r="H501" s="25" t="s">
        <v>3556</v>
      </c>
      <c r="I501" s="25" t="s">
        <v>9085</v>
      </c>
      <c r="J501" s="24">
        <v>1.3126786323030307E-8</v>
      </c>
      <c r="K501" s="24">
        <v>0.82753980341511724</v>
      </c>
      <c r="L501" s="24">
        <v>0.17246018345809638</v>
      </c>
    </row>
    <row r="502" spans="1:12" ht="153" x14ac:dyDescent="0.2">
      <c r="A502" s="25" t="s">
        <v>400</v>
      </c>
      <c r="B502" s="25" t="s">
        <v>401</v>
      </c>
      <c r="C502" s="25" t="s">
        <v>14</v>
      </c>
      <c r="D502" s="25" t="s">
        <v>385</v>
      </c>
      <c r="E502" s="24" t="b">
        <v>0</v>
      </c>
      <c r="F502" s="25" t="s">
        <v>10</v>
      </c>
      <c r="G502" s="25" t="s">
        <v>402</v>
      </c>
      <c r="H502" s="25" t="s">
        <v>9139</v>
      </c>
      <c r="I502" s="25" t="s">
        <v>404</v>
      </c>
      <c r="J502" s="24">
        <v>3.5687017923597778E-9</v>
      </c>
      <c r="K502" s="24">
        <v>0.99999988634359149</v>
      </c>
      <c r="L502" s="24">
        <v>1.100877066789068E-7</v>
      </c>
    </row>
    <row r="503" spans="1:12" ht="51" x14ac:dyDescent="0.2">
      <c r="A503" s="25" t="s">
        <v>1556</v>
      </c>
      <c r="B503" s="25" t="s">
        <v>1557</v>
      </c>
      <c r="C503" s="25" t="s">
        <v>14</v>
      </c>
      <c r="D503" s="25" t="s">
        <v>407</v>
      </c>
      <c r="E503" s="24" t="b">
        <v>0</v>
      </c>
      <c r="F503" s="25" t="s">
        <v>10</v>
      </c>
      <c r="G503" s="25" t="s">
        <v>1558</v>
      </c>
      <c r="H503" s="25" t="s">
        <v>1559</v>
      </c>
      <c r="I503" s="25" t="s">
        <v>1560</v>
      </c>
      <c r="J503" s="24">
        <v>1.1145023302195182E-14</v>
      </c>
      <c r="K503" s="24">
        <v>0.99999999954079288</v>
      </c>
      <c r="L503" s="24">
        <v>4.5919606978211064E-10</v>
      </c>
    </row>
    <row r="504" spans="1:12" ht="165.75" x14ac:dyDescent="0.2">
      <c r="A504" s="25" t="s">
        <v>1645</v>
      </c>
      <c r="B504" s="25" t="s">
        <v>1646</v>
      </c>
      <c r="C504" s="25" t="s">
        <v>14</v>
      </c>
      <c r="D504" s="25" t="s">
        <v>407</v>
      </c>
      <c r="E504" s="24" t="b">
        <v>0</v>
      </c>
      <c r="F504" s="25" t="s">
        <v>10</v>
      </c>
      <c r="G504" s="25" t="s">
        <v>1647</v>
      </c>
      <c r="H504" s="25" t="s">
        <v>1648</v>
      </c>
      <c r="I504" s="25" t="s">
        <v>9364</v>
      </c>
      <c r="J504" s="24">
        <v>7.0162701496160923E-7</v>
      </c>
      <c r="K504" s="24">
        <v>0.92477071900495667</v>
      </c>
      <c r="L504" s="24">
        <v>7.5228579368028528E-2</v>
      </c>
    </row>
    <row r="505" spans="1:12" ht="102" x14ac:dyDescent="0.2">
      <c r="A505" s="25" t="s">
        <v>164</v>
      </c>
      <c r="B505" s="25" t="s">
        <v>165</v>
      </c>
      <c r="C505" s="25" t="s">
        <v>14</v>
      </c>
      <c r="D505" s="25" t="s">
        <v>96</v>
      </c>
      <c r="E505" s="24" t="b">
        <v>0</v>
      </c>
      <c r="F505" s="25" t="s">
        <v>10</v>
      </c>
      <c r="G505" s="25" t="s">
        <v>9107</v>
      </c>
      <c r="H505" s="25" t="s">
        <v>167</v>
      </c>
      <c r="I505" s="25" t="s">
        <v>168</v>
      </c>
      <c r="J505" s="24">
        <v>2.2840103958327195E-10</v>
      </c>
      <c r="K505" s="24">
        <v>0.99999948447457343</v>
      </c>
      <c r="L505" s="24">
        <v>5.1529702567274647E-7</v>
      </c>
    </row>
    <row r="506" spans="1:12" ht="178.5" x14ac:dyDescent="0.2">
      <c r="A506" s="25" t="s">
        <v>3289</v>
      </c>
      <c r="B506" s="25" t="s">
        <v>3290</v>
      </c>
      <c r="C506" s="25" t="s">
        <v>14</v>
      </c>
      <c r="D506" s="25" t="s">
        <v>3036</v>
      </c>
      <c r="E506" s="24" t="b">
        <v>0</v>
      </c>
      <c r="F506" s="25" t="s">
        <v>10</v>
      </c>
      <c r="G506" s="25" t="s">
        <v>3291</v>
      </c>
      <c r="H506" s="25" t="s">
        <v>9654</v>
      </c>
      <c r="I506" s="25" t="s">
        <v>9655</v>
      </c>
      <c r="J506" s="24">
        <v>1.4703374486515154E-9</v>
      </c>
      <c r="K506" s="24">
        <v>0.99463185087326766</v>
      </c>
      <c r="L506" s="24">
        <v>5.3681476563947877E-3</v>
      </c>
    </row>
    <row r="507" spans="1:12" ht="114.75" x14ac:dyDescent="0.2">
      <c r="A507" s="25" t="s">
        <v>3289</v>
      </c>
      <c r="B507" s="25" t="s">
        <v>3294</v>
      </c>
      <c r="C507" s="25" t="s">
        <v>14</v>
      </c>
      <c r="D507" s="25" t="s">
        <v>3036</v>
      </c>
      <c r="E507" s="24" t="b">
        <v>0</v>
      </c>
      <c r="F507" s="25" t="s">
        <v>10</v>
      </c>
      <c r="G507" s="25" t="s">
        <v>3295</v>
      </c>
      <c r="H507" s="25" t="s">
        <v>9656</v>
      </c>
      <c r="I507" s="25" t="s">
        <v>9657</v>
      </c>
      <c r="J507" s="24">
        <v>1.5733138322377243E-10</v>
      </c>
      <c r="K507" s="24">
        <v>0.92339137768096924</v>
      </c>
      <c r="L507" s="24">
        <v>7.6608622161699336E-2</v>
      </c>
    </row>
    <row r="508" spans="1:12" ht="76.5" x14ac:dyDescent="0.2">
      <c r="A508" s="25" t="s">
        <v>3338</v>
      </c>
      <c r="B508" s="25" t="s">
        <v>3339</v>
      </c>
      <c r="C508" s="25" t="s">
        <v>14</v>
      </c>
      <c r="D508" s="25" t="s">
        <v>3036</v>
      </c>
      <c r="E508" s="24" t="b">
        <v>0</v>
      </c>
      <c r="F508" s="25" t="s">
        <v>10</v>
      </c>
      <c r="G508" s="25" t="s">
        <v>3340</v>
      </c>
      <c r="H508" s="25" t="s">
        <v>3341</v>
      </c>
      <c r="I508" s="25" t="s">
        <v>9664</v>
      </c>
      <c r="J508" s="24">
        <v>3.0134182457440736E-15</v>
      </c>
      <c r="K508" s="24">
        <v>0.99999999980615417</v>
      </c>
      <c r="L508" s="24">
        <v>1.9384274950991068E-10</v>
      </c>
    </row>
    <row r="509" spans="1:12" ht="127.5" x14ac:dyDescent="0.2">
      <c r="A509" s="25" t="s">
        <v>2542</v>
      </c>
      <c r="B509" s="25" t="s">
        <v>2543</v>
      </c>
      <c r="C509" s="25" t="s">
        <v>14</v>
      </c>
      <c r="D509" s="25" t="s">
        <v>407</v>
      </c>
      <c r="E509" s="24" t="b">
        <v>0</v>
      </c>
      <c r="F509" s="25" t="s">
        <v>10</v>
      </c>
      <c r="G509" s="25" t="s">
        <v>2544</v>
      </c>
      <c r="H509" s="25" t="s">
        <v>2545</v>
      </c>
      <c r="I509" s="25" t="s">
        <v>2546</v>
      </c>
      <c r="J509" s="24">
        <v>3.9461350942917024E-7</v>
      </c>
      <c r="K509" s="24">
        <v>0.52506555721190717</v>
      </c>
      <c r="L509" s="24">
        <v>0.4749340481745834</v>
      </c>
    </row>
    <row r="510" spans="1:12" ht="76.5" x14ac:dyDescent="0.2">
      <c r="A510" s="25" t="s">
        <v>3076</v>
      </c>
      <c r="B510" s="25" t="s">
        <v>3077</v>
      </c>
      <c r="C510" s="25" t="s">
        <v>14</v>
      </c>
      <c r="D510" s="25" t="s">
        <v>3036</v>
      </c>
      <c r="E510" s="24" t="b">
        <v>0</v>
      </c>
      <c r="F510" s="25" t="s">
        <v>10</v>
      </c>
      <c r="G510" s="25" t="s">
        <v>9085</v>
      </c>
      <c r="H510" s="25" t="s">
        <v>3078</v>
      </c>
      <c r="I510" s="25" t="s">
        <v>3079</v>
      </c>
      <c r="J510" s="24">
        <v>7.6207299797742945E-17</v>
      </c>
      <c r="K510" s="24">
        <v>0.99999999999896061</v>
      </c>
      <c r="L510" s="24">
        <v>1.0392905332434397E-12</v>
      </c>
    </row>
    <row r="511" spans="1:12" ht="38.25" x14ac:dyDescent="0.2">
      <c r="A511" s="25" t="s">
        <v>1530</v>
      </c>
      <c r="B511" s="25" t="s">
        <v>1531</v>
      </c>
      <c r="C511" s="25" t="s">
        <v>14</v>
      </c>
      <c r="D511" s="25" t="s">
        <v>407</v>
      </c>
      <c r="E511" s="24" t="b">
        <v>0</v>
      </c>
      <c r="F511" s="25" t="s">
        <v>10</v>
      </c>
      <c r="G511" s="25" t="s">
        <v>9085</v>
      </c>
      <c r="H511" s="25" t="s">
        <v>1532</v>
      </c>
      <c r="I511" s="25" t="s">
        <v>9085</v>
      </c>
      <c r="J511" s="24">
        <v>3.5966506336437915E-2</v>
      </c>
      <c r="K511" s="24">
        <v>0.82020468273288938</v>
      </c>
      <c r="L511" s="24">
        <v>0.14382881093067262</v>
      </c>
    </row>
    <row r="512" spans="1:12" ht="153" x14ac:dyDescent="0.2">
      <c r="A512" s="25" t="s">
        <v>1066</v>
      </c>
      <c r="B512" s="25" t="s">
        <v>1067</v>
      </c>
      <c r="C512" s="25" t="s">
        <v>14</v>
      </c>
      <c r="D512" s="25" t="s">
        <v>407</v>
      </c>
      <c r="E512" s="24" t="b">
        <v>0</v>
      </c>
      <c r="F512" s="25" t="s">
        <v>10</v>
      </c>
      <c r="G512" s="25" t="s">
        <v>9257</v>
      </c>
      <c r="H512" s="25" t="s">
        <v>1069</v>
      </c>
      <c r="I512" s="25" t="s">
        <v>9085</v>
      </c>
      <c r="J512" s="24">
        <v>5.2249214724917063E-8</v>
      </c>
      <c r="K512" s="24">
        <v>0.97632127314688266</v>
      </c>
      <c r="L512" s="24">
        <v>2.3678674603902709E-2</v>
      </c>
    </row>
    <row r="513" spans="1:12" ht="102" x14ac:dyDescent="0.2">
      <c r="A513" s="25" t="s">
        <v>94</v>
      </c>
      <c r="B513" s="25" t="s">
        <v>95</v>
      </c>
      <c r="C513" s="25" t="s">
        <v>14</v>
      </c>
      <c r="D513" s="25" t="s">
        <v>96</v>
      </c>
      <c r="E513" s="24" t="b">
        <v>0</v>
      </c>
      <c r="F513" s="25" t="s">
        <v>10</v>
      </c>
      <c r="G513" s="25" t="s">
        <v>9085</v>
      </c>
      <c r="H513" s="25" t="s">
        <v>97</v>
      </c>
      <c r="I513" s="25" t="s">
        <v>98</v>
      </c>
      <c r="J513" s="24">
        <v>4.1708034078486161E-13</v>
      </c>
      <c r="K513" s="24">
        <v>0.99999999558588915</v>
      </c>
      <c r="L513" s="24">
        <v>4.4136938803523452E-9</v>
      </c>
    </row>
    <row r="514" spans="1:12" ht="114.75" x14ac:dyDescent="0.2">
      <c r="A514" s="25" t="s">
        <v>1404</v>
      </c>
      <c r="B514" s="25" t="s">
        <v>1405</v>
      </c>
      <c r="C514" s="25" t="s">
        <v>14</v>
      </c>
      <c r="D514" s="25" t="s">
        <v>407</v>
      </c>
      <c r="E514" s="24" t="b">
        <v>0</v>
      </c>
      <c r="F514" s="25" t="s">
        <v>10</v>
      </c>
      <c r="G514" s="25" t="s">
        <v>9325</v>
      </c>
      <c r="H514" s="25" t="s">
        <v>1407</v>
      </c>
      <c r="I514" s="25" t="s">
        <v>9085</v>
      </c>
      <c r="J514" s="24">
        <v>3.4587720481994266E-9</v>
      </c>
      <c r="K514" s="24">
        <v>0.96870962593185894</v>
      </c>
      <c r="L514" s="24">
        <v>3.1290370609368949E-2</v>
      </c>
    </row>
    <row r="515" spans="1:12" ht="140.25" x14ac:dyDescent="0.2">
      <c r="A515" s="25" t="s">
        <v>1404</v>
      </c>
      <c r="B515" s="25" t="s">
        <v>1408</v>
      </c>
      <c r="C515" s="25" t="s">
        <v>14</v>
      </c>
      <c r="D515" s="25" t="s">
        <v>407</v>
      </c>
      <c r="E515" s="24" t="b">
        <v>0</v>
      </c>
      <c r="F515" s="25" t="s">
        <v>10</v>
      </c>
      <c r="G515" s="25" t="s">
        <v>9326</v>
      </c>
      <c r="H515" s="25" t="s">
        <v>1410</v>
      </c>
      <c r="I515" s="25" t="s">
        <v>1411</v>
      </c>
      <c r="J515" s="24">
        <v>5.796789604548019E-7</v>
      </c>
      <c r="K515" s="24">
        <v>0.88081872334213895</v>
      </c>
      <c r="L515" s="24">
        <v>0.11918069697890069</v>
      </c>
    </row>
    <row r="516" spans="1:12" ht="76.5" x14ac:dyDescent="0.2">
      <c r="A516" s="25" t="s">
        <v>3821</v>
      </c>
      <c r="B516" s="25" t="s">
        <v>5872</v>
      </c>
      <c r="C516" s="25" t="s">
        <v>14</v>
      </c>
      <c r="D516" s="25" t="s">
        <v>5869</v>
      </c>
      <c r="E516" s="24" t="b">
        <v>0</v>
      </c>
      <c r="F516" s="25" t="s">
        <v>10</v>
      </c>
      <c r="G516" s="25" t="s">
        <v>5873</v>
      </c>
      <c r="H516" s="25" t="s">
        <v>5874</v>
      </c>
      <c r="I516" s="25" t="s">
        <v>9085</v>
      </c>
      <c r="J516" s="24">
        <v>3.9360426693677625E-12</v>
      </c>
      <c r="K516" s="24">
        <v>0.99999999997332889</v>
      </c>
      <c r="L516" s="24">
        <v>2.2735208290613546E-11</v>
      </c>
    </row>
    <row r="517" spans="1:12" ht="25.5" x14ac:dyDescent="0.2">
      <c r="A517" s="25" t="s">
        <v>3049</v>
      </c>
      <c r="B517" s="25" t="s">
        <v>3054</v>
      </c>
      <c r="C517" s="25" t="s">
        <v>14</v>
      </c>
      <c r="D517" s="25" t="s">
        <v>3036</v>
      </c>
      <c r="E517" s="24" t="b">
        <v>0</v>
      </c>
      <c r="F517" s="25" t="s">
        <v>10</v>
      </c>
      <c r="G517" s="25" t="s">
        <v>9623</v>
      </c>
      <c r="H517" s="25" t="s">
        <v>3056</v>
      </c>
      <c r="I517" s="25" t="s">
        <v>3057</v>
      </c>
      <c r="J517" s="24">
        <v>1.0779719740050636E-8</v>
      </c>
      <c r="K517" s="24">
        <v>0.99999986664861096</v>
      </c>
      <c r="L517" s="24">
        <v>1.2257166929382759E-7</v>
      </c>
    </row>
    <row r="518" spans="1:12" ht="89.25" x14ac:dyDescent="0.2">
      <c r="A518" s="25" t="s">
        <v>3421</v>
      </c>
      <c r="B518" s="25" t="s">
        <v>3422</v>
      </c>
      <c r="C518" s="25" t="s">
        <v>14</v>
      </c>
      <c r="D518" s="25" t="s">
        <v>3036</v>
      </c>
      <c r="E518" s="24" t="b">
        <v>0</v>
      </c>
      <c r="F518" s="25" t="s">
        <v>10</v>
      </c>
      <c r="G518" s="25" t="s">
        <v>9683</v>
      </c>
      <c r="H518" s="25" t="s">
        <v>3424</v>
      </c>
      <c r="I518" s="25" t="s">
        <v>3425</v>
      </c>
      <c r="J518" s="24">
        <v>2.2750342309617999E-9</v>
      </c>
      <c r="K518" s="24">
        <v>0.93375043713447903</v>
      </c>
      <c r="L518" s="24">
        <v>6.6249560590486603E-2</v>
      </c>
    </row>
    <row r="519" spans="1:12" ht="38.25" x14ac:dyDescent="0.2">
      <c r="A519" s="25" t="s">
        <v>239</v>
      </c>
      <c r="B519" s="25" t="s">
        <v>240</v>
      </c>
      <c r="C519" s="25" t="s">
        <v>14</v>
      </c>
      <c r="D519" s="25" t="s">
        <v>96</v>
      </c>
      <c r="E519" s="24" t="b">
        <v>0</v>
      </c>
      <c r="F519" s="25" t="s">
        <v>10</v>
      </c>
      <c r="G519" s="25" t="s">
        <v>241</v>
      </c>
      <c r="H519" s="25" t="s">
        <v>242</v>
      </c>
      <c r="I519" s="25" t="s">
        <v>9085</v>
      </c>
      <c r="J519" s="24">
        <v>1.2270614318365418E-9</v>
      </c>
      <c r="K519" s="24">
        <v>0.99987109178448641</v>
      </c>
      <c r="L519" s="24">
        <v>1.2890698845227148E-4</v>
      </c>
    </row>
    <row r="520" spans="1:12" ht="38.25" x14ac:dyDescent="0.2">
      <c r="A520" s="25" t="s">
        <v>503</v>
      </c>
      <c r="B520" s="25" t="s">
        <v>511</v>
      </c>
      <c r="C520" s="25" t="s">
        <v>74</v>
      </c>
      <c r="D520" s="25" t="s">
        <v>407</v>
      </c>
      <c r="E520" s="24" t="b">
        <v>0</v>
      </c>
      <c r="F520" s="25" t="s">
        <v>10</v>
      </c>
      <c r="G520" s="25" t="s">
        <v>512</v>
      </c>
      <c r="H520" s="25" t="s">
        <v>9158</v>
      </c>
      <c r="I520" s="25" t="s">
        <v>514</v>
      </c>
      <c r="J520" s="24">
        <v>3.959269914452358E-20</v>
      </c>
      <c r="K520" s="24">
        <v>1</v>
      </c>
      <c r="L520" s="24">
        <v>8.159986806808106E-18</v>
      </c>
    </row>
    <row r="521" spans="1:12" ht="114.75" x14ac:dyDescent="0.2">
      <c r="A521" s="25" t="s">
        <v>2187</v>
      </c>
      <c r="B521" s="25" t="s">
        <v>2188</v>
      </c>
      <c r="C521" s="25" t="s">
        <v>74</v>
      </c>
      <c r="D521" s="25" t="s">
        <v>407</v>
      </c>
      <c r="E521" s="24" t="b">
        <v>0</v>
      </c>
      <c r="F521" s="25" t="s">
        <v>10</v>
      </c>
      <c r="G521" s="25" t="s">
        <v>1219</v>
      </c>
      <c r="H521" s="25" t="s">
        <v>2196</v>
      </c>
      <c r="I521" s="25" t="s">
        <v>9085</v>
      </c>
      <c r="J521" s="24">
        <v>7.9738620020873411E-12</v>
      </c>
      <c r="K521" s="24">
        <v>0.99988349198929527</v>
      </c>
      <c r="L521" s="24">
        <v>1.1650800273081361E-4</v>
      </c>
    </row>
    <row r="522" spans="1:12" ht="38.25" x14ac:dyDescent="0.2">
      <c r="A522" s="25" t="s">
        <v>2736</v>
      </c>
      <c r="B522" s="25" t="s">
        <v>2737</v>
      </c>
      <c r="C522" s="25" t="s">
        <v>74</v>
      </c>
      <c r="D522" s="25" t="s">
        <v>407</v>
      </c>
      <c r="E522" s="24" t="b">
        <v>0</v>
      </c>
      <c r="F522" s="25" t="s">
        <v>10</v>
      </c>
      <c r="G522" s="25" t="s">
        <v>2744</v>
      </c>
      <c r="H522" s="25" t="s">
        <v>2745</v>
      </c>
      <c r="I522" s="25" t="s">
        <v>9085</v>
      </c>
      <c r="J522" s="24">
        <v>8.1402690921809316E-3</v>
      </c>
      <c r="K522" s="24">
        <v>0.72412626197440089</v>
      </c>
      <c r="L522" s="24">
        <v>0.26773346893341821</v>
      </c>
    </row>
    <row r="523" spans="1:12" ht="89.25" x14ac:dyDescent="0.2">
      <c r="A523" s="25" t="s">
        <v>3464</v>
      </c>
      <c r="B523" s="25" t="s">
        <v>3465</v>
      </c>
      <c r="C523" s="25" t="s">
        <v>74</v>
      </c>
      <c r="D523" s="25" t="s">
        <v>3036</v>
      </c>
      <c r="E523" s="24" t="b">
        <v>0</v>
      </c>
      <c r="F523" s="25" t="s">
        <v>10</v>
      </c>
      <c r="G523" s="25" t="s">
        <v>3466</v>
      </c>
      <c r="H523" s="25" t="s">
        <v>3467</v>
      </c>
      <c r="I523" s="25" t="s">
        <v>3468</v>
      </c>
      <c r="J523" s="24">
        <v>1.3828390956762111E-6</v>
      </c>
      <c r="K523" s="24">
        <v>0.52603517593403337</v>
      </c>
      <c r="L523" s="24">
        <v>0.4739634412268709</v>
      </c>
    </row>
    <row r="524" spans="1:12" ht="89.25" x14ac:dyDescent="0.2">
      <c r="A524" s="25" t="s">
        <v>2215</v>
      </c>
      <c r="B524" s="25" t="s">
        <v>2216</v>
      </c>
      <c r="C524" s="25" t="s">
        <v>74</v>
      </c>
      <c r="D524" s="25" t="s">
        <v>407</v>
      </c>
      <c r="E524" s="24" t="b">
        <v>0</v>
      </c>
      <c r="F524" s="25" t="s">
        <v>10</v>
      </c>
      <c r="G524" s="25" t="s">
        <v>2217</v>
      </c>
      <c r="H524" s="25" t="s">
        <v>2218</v>
      </c>
      <c r="I524" s="25" t="s">
        <v>2219</v>
      </c>
      <c r="J524" s="24">
        <v>9.6726837842642024E-13</v>
      </c>
      <c r="K524" s="24">
        <v>0.99999991324371895</v>
      </c>
      <c r="L524" s="24">
        <v>8.6755313833851707E-8</v>
      </c>
    </row>
    <row r="525" spans="1:12" ht="153" x14ac:dyDescent="0.2">
      <c r="A525" s="25" t="s">
        <v>2389</v>
      </c>
      <c r="B525" s="25" t="s">
        <v>2390</v>
      </c>
      <c r="C525" s="25" t="s">
        <v>74</v>
      </c>
      <c r="D525" s="25" t="s">
        <v>407</v>
      </c>
      <c r="E525" s="24" t="b">
        <v>0</v>
      </c>
      <c r="F525" s="25" t="s">
        <v>10</v>
      </c>
      <c r="G525" s="25" t="s">
        <v>2391</v>
      </c>
      <c r="H525" s="25" t="s">
        <v>2392</v>
      </c>
      <c r="I525" s="25" t="s">
        <v>2393</v>
      </c>
      <c r="J525" s="24">
        <v>1.3404635882935106E-13</v>
      </c>
      <c r="K525" s="24">
        <v>0.99999999987391841</v>
      </c>
      <c r="L525" s="24">
        <v>1.2594755916512054E-10</v>
      </c>
    </row>
    <row r="526" spans="1:12" ht="153" x14ac:dyDescent="0.2">
      <c r="A526" s="25" t="s">
        <v>1472</v>
      </c>
      <c r="B526" s="25" t="s">
        <v>1473</v>
      </c>
      <c r="C526" s="25" t="s">
        <v>74</v>
      </c>
      <c r="D526" s="25" t="s">
        <v>407</v>
      </c>
      <c r="E526" s="24" t="b">
        <v>0</v>
      </c>
      <c r="F526" s="25" t="s">
        <v>10</v>
      </c>
      <c r="G526" s="25" t="s">
        <v>1474</v>
      </c>
      <c r="H526" s="25" t="s">
        <v>1475</v>
      </c>
      <c r="I526" s="25" t="s">
        <v>1476</v>
      </c>
      <c r="J526" s="24">
        <v>1.0605132632605437E-10</v>
      </c>
      <c r="K526" s="24">
        <v>0.99999973397148001</v>
      </c>
      <c r="L526" s="24">
        <v>2.6592246859902122E-7</v>
      </c>
    </row>
    <row r="527" spans="1:12" ht="102" x14ac:dyDescent="0.2">
      <c r="A527" s="25" t="s">
        <v>1852</v>
      </c>
      <c r="B527" s="25" t="s">
        <v>1853</v>
      </c>
      <c r="C527" s="25" t="s">
        <v>74</v>
      </c>
      <c r="D527" s="25" t="s">
        <v>407</v>
      </c>
      <c r="E527" s="24" t="b">
        <v>0</v>
      </c>
      <c r="F527" s="25" t="s">
        <v>10</v>
      </c>
      <c r="G527" s="25" t="s">
        <v>1854</v>
      </c>
      <c r="H527" s="25" t="s">
        <v>1855</v>
      </c>
      <c r="I527" s="25" t="s">
        <v>1856</v>
      </c>
      <c r="J527" s="24">
        <v>2.2266108953797292E-9</v>
      </c>
      <c r="K527" s="24">
        <v>0.99999769189275012</v>
      </c>
      <c r="L527" s="24">
        <v>2.3058806391584892E-6</v>
      </c>
    </row>
    <row r="528" spans="1:12" ht="76.5" x14ac:dyDescent="0.2">
      <c r="A528" s="25" t="s">
        <v>2551</v>
      </c>
      <c r="B528" s="25" t="s">
        <v>2556</v>
      </c>
      <c r="C528" s="25" t="s">
        <v>74</v>
      </c>
      <c r="D528" s="25" t="s">
        <v>407</v>
      </c>
      <c r="E528" s="24" t="b">
        <v>0</v>
      </c>
      <c r="F528" s="25" t="s">
        <v>10</v>
      </c>
      <c r="G528" s="25" t="s">
        <v>2557</v>
      </c>
      <c r="H528" s="25" t="s">
        <v>2558</v>
      </c>
      <c r="I528" s="25" t="s">
        <v>9085</v>
      </c>
      <c r="J528" s="24">
        <v>0.14846511937098261</v>
      </c>
      <c r="K528" s="24">
        <v>0.43390610686160869</v>
      </c>
      <c r="L528" s="24">
        <v>0.41762877376740881</v>
      </c>
    </row>
    <row r="529" spans="1:12" ht="89.25" x14ac:dyDescent="0.2">
      <c r="A529" s="25" t="s">
        <v>2551</v>
      </c>
      <c r="B529" s="25" t="s">
        <v>2559</v>
      </c>
      <c r="C529" s="25" t="s">
        <v>74</v>
      </c>
      <c r="D529" s="25" t="s">
        <v>407</v>
      </c>
      <c r="E529" s="24" t="b">
        <v>0</v>
      </c>
      <c r="F529" s="25" t="s">
        <v>10</v>
      </c>
      <c r="G529" s="25" t="s">
        <v>9085</v>
      </c>
      <c r="H529" s="25" t="s">
        <v>2560</v>
      </c>
      <c r="I529" s="25" t="s">
        <v>2561</v>
      </c>
      <c r="J529" s="24">
        <v>1.1406198147270531E-13</v>
      </c>
      <c r="K529" s="24">
        <v>0.99999999998387823</v>
      </c>
      <c r="L529" s="24">
        <v>1.6007553997404577E-11</v>
      </c>
    </row>
    <row r="530" spans="1:12" ht="191.25" x14ac:dyDescent="0.2">
      <c r="A530" s="25" t="s">
        <v>155</v>
      </c>
      <c r="B530" s="25" t="s">
        <v>156</v>
      </c>
      <c r="C530" s="25" t="s">
        <v>74</v>
      </c>
      <c r="D530" s="25" t="s">
        <v>96</v>
      </c>
      <c r="E530" s="24" t="b">
        <v>0</v>
      </c>
      <c r="F530" s="25" t="s">
        <v>10</v>
      </c>
      <c r="G530" s="25" t="s">
        <v>157</v>
      </c>
      <c r="H530" s="25" t="s">
        <v>9105</v>
      </c>
      <c r="I530" s="25" t="s">
        <v>159</v>
      </c>
      <c r="J530" s="24">
        <v>9.1911171718137383E-9</v>
      </c>
      <c r="K530" s="24">
        <v>0.93018026076591387</v>
      </c>
      <c r="L530" s="24">
        <v>6.9819730042968917E-2</v>
      </c>
    </row>
    <row r="531" spans="1:12" ht="178.5" x14ac:dyDescent="0.2">
      <c r="A531" s="25" t="s">
        <v>2153</v>
      </c>
      <c r="B531" s="25" t="s">
        <v>2154</v>
      </c>
      <c r="C531" s="25" t="s">
        <v>74</v>
      </c>
      <c r="D531" s="25" t="s">
        <v>407</v>
      </c>
      <c r="E531" s="24" t="b">
        <v>0</v>
      </c>
      <c r="F531" s="25" t="s">
        <v>10</v>
      </c>
      <c r="G531" s="25" t="s">
        <v>2155</v>
      </c>
      <c r="H531" s="25" t="s">
        <v>2156</v>
      </c>
      <c r="I531" s="25" t="s">
        <v>2157</v>
      </c>
      <c r="J531" s="24">
        <v>1.3288093709010189E-10</v>
      </c>
      <c r="K531" s="24">
        <v>0.99999999921439908</v>
      </c>
      <c r="L531" s="24">
        <v>6.5271980947440063E-10</v>
      </c>
    </row>
    <row r="532" spans="1:12" ht="127.5" x14ac:dyDescent="0.2">
      <c r="A532" s="25" t="s">
        <v>2125</v>
      </c>
      <c r="B532" s="25" t="s">
        <v>2126</v>
      </c>
      <c r="C532" s="25" t="s">
        <v>74</v>
      </c>
      <c r="D532" s="25" t="s">
        <v>407</v>
      </c>
      <c r="E532" s="24" t="b">
        <v>0</v>
      </c>
      <c r="F532" s="25" t="s">
        <v>10</v>
      </c>
      <c r="G532" s="25" t="s">
        <v>9462</v>
      </c>
      <c r="H532" s="25" t="s">
        <v>2130</v>
      </c>
      <c r="I532" s="25" t="s">
        <v>2131</v>
      </c>
      <c r="J532" s="24">
        <v>7.7768661789627351E-9</v>
      </c>
      <c r="K532" s="24">
        <v>0.99994743380444673</v>
      </c>
      <c r="L532" s="24">
        <v>5.255841868711925E-5</v>
      </c>
    </row>
    <row r="533" spans="1:12" ht="153" x14ac:dyDescent="0.2">
      <c r="A533" s="25" t="s">
        <v>2170</v>
      </c>
      <c r="B533" s="25" t="s">
        <v>2171</v>
      </c>
      <c r="C533" s="25" t="s">
        <v>74</v>
      </c>
      <c r="D533" s="25" t="s">
        <v>407</v>
      </c>
      <c r="E533" s="24" t="b">
        <v>0</v>
      </c>
      <c r="F533" s="25" t="s">
        <v>10</v>
      </c>
      <c r="G533" s="25" t="s">
        <v>2175</v>
      </c>
      <c r="H533" s="25" t="s">
        <v>2176</v>
      </c>
      <c r="I533" s="25" t="s">
        <v>2177</v>
      </c>
      <c r="J533" s="24">
        <v>2.6954428535236668E-10</v>
      </c>
      <c r="K533" s="24">
        <v>0.9994494606308536</v>
      </c>
      <c r="L533" s="24">
        <v>5.5053909960230433E-4</v>
      </c>
    </row>
    <row r="534" spans="1:12" ht="51" x14ac:dyDescent="0.2">
      <c r="A534" s="25" t="s">
        <v>132</v>
      </c>
      <c r="B534" s="25" t="s">
        <v>133</v>
      </c>
      <c r="C534" s="25" t="s">
        <v>74</v>
      </c>
      <c r="D534" s="25" t="s">
        <v>96</v>
      </c>
      <c r="E534" s="24" t="b">
        <v>0</v>
      </c>
      <c r="F534" s="25" t="s">
        <v>10</v>
      </c>
      <c r="G534" s="25" t="s">
        <v>134</v>
      </c>
      <c r="H534" s="25" t="s">
        <v>135</v>
      </c>
      <c r="I534" s="25" t="s">
        <v>9085</v>
      </c>
      <c r="J534" s="24">
        <v>4.9947416283942393E-11</v>
      </c>
      <c r="K534" s="24">
        <v>0.99999367127181826</v>
      </c>
      <c r="L534" s="24">
        <v>6.3286782343277472E-6</v>
      </c>
    </row>
    <row r="535" spans="1:12" ht="89.25" x14ac:dyDescent="0.2">
      <c r="A535" s="25" t="s">
        <v>2651</v>
      </c>
      <c r="B535" s="25" t="s">
        <v>2652</v>
      </c>
      <c r="C535" s="25" t="s">
        <v>74</v>
      </c>
      <c r="D535" s="25" t="s">
        <v>407</v>
      </c>
      <c r="E535" s="24" t="b">
        <v>0</v>
      </c>
      <c r="F535" s="25" t="s">
        <v>10</v>
      </c>
      <c r="G535" s="25" t="s">
        <v>9555</v>
      </c>
      <c r="H535" s="25" t="s">
        <v>2654</v>
      </c>
      <c r="I535" s="25" t="s">
        <v>9556</v>
      </c>
      <c r="J535" s="24">
        <v>5.355566675803488E-7</v>
      </c>
      <c r="K535" s="24">
        <v>0.99407806125435239</v>
      </c>
      <c r="L535" s="24">
        <v>5.921403188980115E-3</v>
      </c>
    </row>
    <row r="536" spans="1:12" ht="102" x14ac:dyDescent="0.2">
      <c r="A536" s="25" t="s">
        <v>1837</v>
      </c>
      <c r="B536" s="25" t="s">
        <v>1845</v>
      </c>
      <c r="C536" s="25" t="s">
        <v>74</v>
      </c>
      <c r="D536" s="25" t="s">
        <v>407</v>
      </c>
      <c r="E536" s="24" t="b">
        <v>0</v>
      </c>
      <c r="F536" s="25" t="s">
        <v>10</v>
      </c>
      <c r="G536" s="25" t="s">
        <v>9085</v>
      </c>
      <c r="H536" s="25" t="s">
        <v>1846</v>
      </c>
      <c r="I536" s="25" t="s">
        <v>9406</v>
      </c>
      <c r="J536" s="24">
        <v>1.3202369197021812E-4</v>
      </c>
      <c r="K536" s="24">
        <v>0.99840404628427282</v>
      </c>
      <c r="L536" s="24">
        <v>1.4639300237570345E-3</v>
      </c>
    </row>
    <row r="537" spans="1:12" ht="153" x14ac:dyDescent="0.2">
      <c r="A537" s="25" t="s">
        <v>692</v>
      </c>
      <c r="B537" s="25" t="s">
        <v>693</v>
      </c>
      <c r="C537" s="25" t="s">
        <v>74</v>
      </c>
      <c r="D537" s="25" t="s">
        <v>407</v>
      </c>
      <c r="E537" s="24" t="b">
        <v>0</v>
      </c>
      <c r="F537" s="25" t="s">
        <v>10</v>
      </c>
      <c r="G537" s="25" t="s">
        <v>9192</v>
      </c>
      <c r="H537" s="25" t="s">
        <v>695</v>
      </c>
      <c r="I537" s="25" t="s">
        <v>696</v>
      </c>
      <c r="J537" s="24">
        <v>3.8175514583473932E-6</v>
      </c>
      <c r="K537" s="24">
        <v>0.99999558152505119</v>
      </c>
      <c r="L537" s="24">
        <v>6.0092349050297337E-7</v>
      </c>
    </row>
    <row r="538" spans="1:12" ht="89.25" x14ac:dyDescent="0.2">
      <c r="A538" s="25" t="s">
        <v>2419</v>
      </c>
      <c r="B538" s="25" t="s">
        <v>2423</v>
      </c>
      <c r="C538" s="25" t="s">
        <v>74</v>
      </c>
      <c r="D538" s="25" t="s">
        <v>407</v>
      </c>
      <c r="E538" s="24" t="b">
        <v>0</v>
      </c>
      <c r="F538" s="25" t="s">
        <v>10</v>
      </c>
      <c r="G538" s="25" t="s">
        <v>9085</v>
      </c>
      <c r="H538" s="25" t="s">
        <v>2424</v>
      </c>
      <c r="I538" s="25" t="s">
        <v>2425</v>
      </c>
      <c r="J538" s="24">
        <v>9.9423793691995604E-8</v>
      </c>
      <c r="K538" s="24">
        <v>0.70634017437041696</v>
      </c>
      <c r="L538" s="24">
        <v>0.29365972620578928</v>
      </c>
    </row>
    <row r="539" spans="1:12" ht="51" x14ac:dyDescent="0.2">
      <c r="A539" s="25" t="s">
        <v>2419</v>
      </c>
      <c r="B539" s="25" t="s">
        <v>2426</v>
      </c>
      <c r="C539" s="25" t="s">
        <v>74</v>
      </c>
      <c r="D539" s="25" t="s">
        <v>407</v>
      </c>
      <c r="E539" s="24" t="b">
        <v>0</v>
      </c>
      <c r="F539" s="25" t="s">
        <v>10</v>
      </c>
      <c r="G539" s="25" t="s">
        <v>9085</v>
      </c>
      <c r="H539" s="25" t="s">
        <v>2427</v>
      </c>
      <c r="I539" s="25" t="s">
        <v>2428</v>
      </c>
      <c r="J539" s="24">
        <v>9.9423793691995604E-8</v>
      </c>
      <c r="K539" s="24">
        <v>0.70634017437041696</v>
      </c>
      <c r="L539" s="24">
        <v>0.29365972620578928</v>
      </c>
    </row>
    <row r="540" spans="1:12" ht="89.25" x14ac:dyDescent="0.2">
      <c r="A540" s="25" t="s">
        <v>2445</v>
      </c>
      <c r="B540" s="25" t="s">
        <v>2450</v>
      </c>
      <c r="C540" s="25" t="s">
        <v>74</v>
      </c>
      <c r="D540" s="25" t="s">
        <v>407</v>
      </c>
      <c r="E540" s="24" t="b">
        <v>0</v>
      </c>
      <c r="F540" s="25" t="s">
        <v>10</v>
      </c>
      <c r="G540" s="25" t="s">
        <v>2451</v>
      </c>
      <c r="H540" s="25" t="s">
        <v>2453</v>
      </c>
      <c r="I540" s="25" t="s">
        <v>2454</v>
      </c>
      <c r="J540" s="24">
        <v>1.802251174128691E-6</v>
      </c>
      <c r="K540" s="24">
        <v>0.99998815586944745</v>
      </c>
      <c r="L540" s="24">
        <v>1.004187937833698E-5</v>
      </c>
    </row>
    <row r="541" spans="1:12" ht="63.75" x14ac:dyDescent="0.2">
      <c r="A541" s="25" t="s">
        <v>3527</v>
      </c>
      <c r="B541" s="25" t="s">
        <v>3528</v>
      </c>
      <c r="C541" s="25" t="s">
        <v>74</v>
      </c>
      <c r="D541" s="25" t="s">
        <v>3036</v>
      </c>
      <c r="E541" s="24" t="b">
        <v>0</v>
      </c>
      <c r="F541" s="25" t="s">
        <v>10</v>
      </c>
      <c r="G541" s="25" t="s">
        <v>3532</v>
      </c>
      <c r="H541" s="25" t="s">
        <v>3533</v>
      </c>
      <c r="I541" s="25" t="s">
        <v>9085</v>
      </c>
      <c r="J541" s="24">
        <v>5.2391455360716039E-12</v>
      </c>
      <c r="K541" s="24">
        <v>0.99999999993946287</v>
      </c>
      <c r="L541" s="24">
        <v>5.5298084271152536E-11</v>
      </c>
    </row>
    <row r="542" spans="1:12" ht="63.75" x14ac:dyDescent="0.2">
      <c r="A542" s="25" t="s">
        <v>3527</v>
      </c>
      <c r="B542" s="25" t="s">
        <v>3528</v>
      </c>
      <c r="C542" s="25" t="s">
        <v>74</v>
      </c>
      <c r="D542" s="25" t="s">
        <v>3036</v>
      </c>
      <c r="E542" s="24" t="b">
        <v>0</v>
      </c>
      <c r="F542" s="25" t="s">
        <v>10</v>
      </c>
      <c r="G542" s="25" t="s">
        <v>9085</v>
      </c>
      <c r="H542" s="25" t="s">
        <v>3534</v>
      </c>
      <c r="I542" s="25" t="s">
        <v>9085</v>
      </c>
      <c r="J542" s="24">
        <v>4.4043278329435905E-7</v>
      </c>
      <c r="K542" s="24">
        <v>0.99330502269654164</v>
      </c>
      <c r="L542" s="24">
        <v>6.6945368706752403E-3</v>
      </c>
    </row>
    <row r="543" spans="1:12" ht="89.25" x14ac:dyDescent="0.2">
      <c r="A543" s="25" t="s">
        <v>2018</v>
      </c>
      <c r="B543" s="25" t="s">
        <v>2019</v>
      </c>
      <c r="C543" s="25" t="s">
        <v>74</v>
      </c>
      <c r="D543" s="25" t="s">
        <v>407</v>
      </c>
      <c r="E543" s="24" t="b">
        <v>0</v>
      </c>
      <c r="F543" s="25" t="s">
        <v>10</v>
      </c>
      <c r="G543" s="25" t="s">
        <v>2020</v>
      </c>
      <c r="H543" s="25" t="s">
        <v>2021</v>
      </c>
      <c r="I543" s="25" t="s">
        <v>2022</v>
      </c>
      <c r="J543" s="24">
        <v>1.0869786121149132E-12</v>
      </c>
      <c r="K543" s="24">
        <v>0.99999999999872946</v>
      </c>
      <c r="L543" s="24">
        <v>1.8367709031844882E-13</v>
      </c>
    </row>
    <row r="544" spans="1:12" ht="165.75" x14ac:dyDescent="0.2">
      <c r="A544" s="25" t="s">
        <v>540</v>
      </c>
      <c r="B544" s="25" t="s">
        <v>544</v>
      </c>
      <c r="C544" s="25" t="s">
        <v>74</v>
      </c>
      <c r="D544" s="25" t="s">
        <v>407</v>
      </c>
      <c r="E544" s="24" t="b">
        <v>0</v>
      </c>
      <c r="F544" s="25" t="s">
        <v>10</v>
      </c>
      <c r="G544" s="25" t="s">
        <v>9164</v>
      </c>
      <c r="H544" s="25" t="s">
        <v>546</v>
      </c>
      <c r="I544" s="25" t="s">
        <v>9165</v>
      </c>
      <c r="J544" s="24">
        <v>9.7471832270593925E-11</v>
      </c>
      <c r="K544" s="24">
        <v>0.99738386924793998</v>
      </c>
      <c r="L544" s="24">
        <v>2.6161306545882095E-3</v>
      </c>
    </row>
    <row r="545" spans="1:12" ht="76.5" x14ac:dyDescent="0.2">
      <c r="A545" s="25" t="s">
        <v>540</v>
      </c>
      <c r="B545" s="25" t="s">
        <v>565</v>
      </c>
      <c r="C545" s="25" t="s">
        <v>74</v>
      </c>
      <c r="D545" s="25" t="s">
        <v>407</v>
      </c>
      <c r="E545" s="24" t="b">
        <v>0</v>
      </c>
      <c r="F545" s="25" t="s">
        <v>10</v>
      </c>
      <c r="G545" s="25" t="s">
        <v>566</v>
      </c>
      <c r="H545" s="25" t="s">
        <v>9173</v>
      </c>
      <c r="I545" s="25" t="s">
        <v>9085</v>
      </c>
      <c r="J545" s="24">
        <v>2.0892592304395426E-10</v>
      </c>
      <c r="K545" s="24">
        <v>0.99998608231941011</v>
      </c>
      <c r="L545" s="24">
        <v>1.3917471663928442E-5</v>
      </c>
    </row>
    <row r="546" spans="1:12" ht="76.5" x14ac:dyDescent="0.2">
      <c r="A546" s="25" t="s">
        <v>1762</v>
      </c>
      <c r="B546" s="25" t="s">
        <v>1767</v>
      </c>
      <c r="C546" s="25" t="s">
        <v>74</v>
      </c>
      <c r="D546" s="25" t="s">
        <v>407</v>
      </c>
      <c r="E546" s="24" t="b">
        <v>0</v>
      </c>
      <c r="F546" s="25" t="s">
        <v>10</v>
      </c>
      <c r="G546" s="25" t="s">
        <v>9387</v>
      </c>
      <c r="H546" s="25" t="s">
        <v>9388</v>
      </c>
      <c r="I546" s="25" t="s">
        <v>1780</v>
      </c>
      <c r="J546" s="24">
        <v>4.1494384513094527E-7</v>
      </c>
      <c r="K546" s="24">
        <v>0.99864590246862117</v>
      </c>
      <c r="L546" s="24">
        <v>1.3536825875337998E-3</v>
      </c>
    </row>
    <row r="547" spans="1:12" ht="178.5" x14ac:dyDescent="0.2">
      <c r="A547" s="25" t="s">
        <v>1820</v>
      </c>
      <c r="B547" s="25" t="s">
        <v>1825</v>
      </c>
      <c r="C547" s="25" t="s">
        <v>74</v>
      </c>
      <c r="D547" s="25" t="s">
        <v>407</v>
      </c>
      <c r="E547" s="24" t="b">
        <v>0</v>
      </c>
      <c r="F547" s="25" t="s">
        <v>10</v>
      </c>
      <c r="G547" s="25" t="s">
        <v>1826</v>
      </c>
      <c r="H547" s="25" t="s">
        <v>1827</v>
      </c>
      <c r="I547" s="25" t="s">
        <v>9400</v>
      </c>
      <c r="J547" s="24">
        <v>2.1981903955122432E-7</v>
      </c>
      <c r="K547" s="24">
        <v>0.99327067113695144</v>
      </c>
      <c r="L547" s="24">
        <v>6.7291090440089671E-3</v>
      </c>
    </row>
    <row r="548" spans="1:12" ht="89.25" x14ac:dyDescent="0.2">
      <c r="A548" s="25" t="s">
        <v>2491</v>
      </c>
      <c r="B548" s="25" t="s">
        <v>2492</v>
      </c>
      <c r="C548" s="25" t="s">
        <v>74</v>
      </c>
      <c r="D548" s="25" t="s">
        <v>407</v>
      </c>
      <c r="E548" s="24" t="b">
        <v>0</v>
      </c>
      <c r="F548" s="25" t="s">
        <v>10</v>
      </c>
      <c r="G548" s="25" t="s">
        <v>9528</v>
      </c>
      <c r="H548" s="25" t="s">
        <v>2494</v>
      </c>
      <c r="I548" s="25" t="s">
        <v>2495</v>
      </c>
      <c r="J548" s="24">
        <v>1.4516736522174933E-7</v>
      </c>
      <c r="K548" s="24">
        <v>0.99973808565450173</v>
      </c>
      <c r="L548" s="24">
        <v>2.6176917813299123E-4</v>
      </c>
    </row>
    <row r="549" spans="1:12" ht="51" x14ac:dyDescent="0.2">
      <c r="A549" s="25" t="s">
        <v>492</v>
      </c>
      <c r="B549" s="25" t="s">
        <v>493</v>
      </c>
      <c r="C549" s="25" t="s">
        <v>74</v>
      </c>
      <c r="D549" s="25" t="s">
        <v>407</v>
      </c>
      <c r="E549" s="24" t="b">
        <v>0</v>
      </c>
      <c r="F549" s="25" t="s">
        <v>10</v>
      </c>
      <c r="G549" s="25" t="s">
        <v>496</v>
      </c>
      <c r="H549" s="25" t="s">
        <v>497</v>
      </c>
      <c r="I549" s="25" t="s">
        <v>9085</v>
      </c>
      <c r="J549" s="24">
        <v>3.5841148440300475E-9</v>
      </c>
      <c r="K549" s="24">
        <v>0.99924713151211852</v>
      </c>
      <c r="L549" s="24">
        <v>7.5286490376650912E-4</v>
      </c>
    </row>
    <row r="550" spans="1:12" ht="127.5" x14ac:dyDescent="0.2">
      <c r="A550" s="25" t="s">
        <v>769</v>
      </c>
      <c r="B550" s="25" t="s">
        <v>770</v>
      </c>
      <c r="C550" s="25" t="s">
        <v>74</v>
      </c>
      <c r="D550" s="25" t="s">
        <v>407</v>
      </c>
      <c r="E550" s="24" t="b">
        <v>0</v>
      </c>
      <c r="F550" s="25" t="s">
        <v>10</v>
      </c>
      <c r="G550" s="25" t="s">
        <v>771</v>
      </c>
      <c r="H550" s="25" t="s">
        <v>772</v>
      </c>
      <c r="I550" s="25" t="s">
        <v>773</v>
      </c>
      <c r="J550" s="24">
        <v>3.1634495963573545E-13</v>
      </c>
      <c r="K550" s="24">
        <v>0.99999950209305688</v>
      </c>
      <c r="L550" s="24">
        <v>4.979066267182971E-7</v>
      </c>
    </row>
    <row r="551" spans="1:12" ht="165.75" x14ac:dyDescent="0.2">
      <c r="A551" s="25" t="s">
        <v>754</v>
      </c>
      <c r="B551" s="25" t="s">
        <v>755</v>
      </c>
      <c r="C551" s="25" t="s">
        <v>74</v>
      </c>
      <c r="D551" s="25" t="s">
        <v>407</v>
      </c>
      <c r="E551" s="24" t="b">
        <v>0</v>
      </c>
      <c r="F551" s="25" t="s">
        <v>10</v>
      </c>
      <c r="G551" s="25" t="s">
        <v>9202</v>
      </c>
      <c r="H551" s="25" t="s">
        <v>757</v>
      </c>
      <c r="I551" s="25" t="s">
        <v>9203</v>
      </c>
      <c r="J551" s="24">
        <v>1.9437917057680951E-7</v>
      </c>
      <c r="K551" s="24">
        <v>0.59783182807199264</v>
      </c>
      <c r="L551" s="24">
        <v>0.40216797754883676</v>
      </c>
    </row>
    <row r="552" spans="1:12" ht="63.75" x14ac:dyDescent="0.2">
      <c r="A552" s="25" t="s">
        <v>182</v>
      </c>
      <c r="B552" s="25" t="s">
        <v>183</v>
      </c>
      <c r="C552" s="25" t="s">
        <v>74</v>
      </c>
      <c r="D552" s="25" t="s">
        <v>96</v>
      </c>
      <c r="E552" s="24" t="b">
        <v>0</v>
      </c>
      <c r="F552" s="25" t="s">
        <v>10</v>
      </c>
      <c r="G552" s="25" t="s">
        <v>9110</v>
      </c>
      <c r="H552" s="25" t="s">
        <v>185</v>
      </c>
      <c r="I552" s="25" t="s">
        <v>9085</v>
      </c>
      <c r="J552" s="24">
        <v>2.4030304106521403E-11</v>
      </c>
      <c r="K552" s="24">
        <v>0.99999996625848042</v>
      </c>
      <c r="L552" s="24">
        <v>3.3717489250128032E-8</v>
      </c>
    </row>
    <row r="553" spans="1:12" ht="306" x14ac:dyDescent="0.2">
      <c r="A553" s="25" t="s">
        <v>3221</v>
      </c>
      <c r="B553" s="25" t="s">
        <v>3222</v>
      </c>
      <c r="C553" s="25" t="s">
        <v>74</v>
      </c>
      <c r="D553" s="25" t="s">
        <v>3036</v>
      </c>
      <c r="E553" s="24" t="b">
        <v>0</v>
      </c>
      <c r="F553" s="25" t="s">
        <v>10</v>
      </c>
      <c r="G553" s="25" t="s">
        <v>9085</v>
      </c>
      <c r="H553" s="25" t="s">
        <v>3223</v>
      </c>
      <c r="I553" s="25" t="s">
        <v>9643</v>
      </c>
      <c r="J553" s="24">
        <v>3.2947243549037882E-10</v>
      </c>
      <c r="K553" s="24">
        <v>0.99999585794842505</v>
      </c>
      <c r="L553" s="24">
        <v>4.1417221024604577E-6</v>
      </c>
    </row>
    <row r="554" spans="1:12" ht="114.75" x14ac:dyDescent="0.2">
      <c r="A554" s="25" t="s">
        <v>1899</v>
      </c>
      <c r="B554" s="25" t="s">
        <v>1900</v>
      </c>
      <c r="C554" s="25" t="s">
        <v>74</v>
      </c>
      <c r="D554" s="25" t="s">
        <v>407</v>
      </c>
      <c r="E554" s="24" t="b">
        <v>0</v>
      </c>
      <c r="F554" s="25" t="s">
        <v>10</v>
      </c>
      <c r="G554" s="25" t="s">
        <v>650</v>
      </c>
      <c r="H554" s="25" t="s">
        <v>1901</v>
      </c>
      <c r="I554" s="25" t="s">
        <v>9085</v>
      </c>
      <c r="J554" s="24">
        <v>7.9707917019254335E-15</v>
      </c>
      <c r="K554" s="24">
        <v>0.99999999999994604</v>
      </c>
      <c r="L554" s="24">
        <v>4.5969653767597921E-14</v>
      </c>
    </row>
    <row r="555" spans="1:12" ht="306" x14ac:dyDescent="0.2">
      <c r="A555" s="25" t="s">
        <v>1273</v>
      </c>
      <c r="B555" s="25" t="s">
        <v>1274</v>
      </c>
      <c r="C555" s="25" t="s">
        <v>74</v>
      </c>
      <c r="D555" s="25" t="s">
        <v>407</v>
      </c>
      <c r="E555" s="24" t="b">
        <v>0</v>
      </c>
      <c r="F555" s="25" t="s">
        <v>10</v>
      </c>
      <c r="G555" s="25" t="s">
        <v>9298</v>
      </c>
      <c r="H555" s="25" t="s">
        <v>1276</v>
      </c>
      <c r="I555" s="25" t="s">
        <v>1277</v>
      </c>
      <c r="J555" s="24">
        <v>4.5260276512911435E-5</v>
      </c>
      <c r="K555" s="24">
        <v>0.8767406916485655</v>
      </c>
      <c r="L555" s="24">
        <v>0.12321404807492164</v>
      </c>
    </row>
    <row r="556" spans="1:12" ht="229.5" x14ac:dyDescent="0.2">
      <c r="A556" s="25" t="s">
        <v>1906</v>
      </c>
      <c r="B556" s="25" t="s">
        <v>1907</v>
      </c>
      <c r="C556" s="25" t="s">
        <v>74</v>
      </c>
      <c r="D556" s="25" t="s">
        <v>407</v>
      </c>
      <c r="E556" s="24" t="b">
        <v>0</v>
      </c>
      <c r="F556" s="25" t="s">
        <v>10</v>
      </c>
      <c r="G556" s="25" t="s">
        <v>1908</v>
      </c>
      <c r="H556" s="25" t="s">
        <v>1909</v>
      </c>
      <c r="I556" s="25" t="s">
        <v>9418</v>
      </c>
      <c r="J556" s="24">
        <v>2.7287932728461018E-4</v>
      </c>
      <c r="K556" s="24">
        <v>0.77934407767621638</v>
      </c>
      <c r="L556" s="24">
        <v>0.22038304299649911</v>
      </c>
    </row>
    <row r="557" spans="1:12" ht="63.75" x14ac:dyDescent="0.2">
      <c r="A557" s="25" t="s">
        <v>1906</v>
      </c>
      <c r="B557" s="25" t="s">
        <v>1907</v>
      </c>
      <c r="C557" s="25" t="s">
        <v>74</v>
      </c>
      <c r="D557" s="25" t="s">
        <v>407</v>
      </c>
      <c r="E557" s="24" t="b">
        <v>0</v>
      </c>
      <c r="F557" s="25" t="s">
        <v>10</v>
      </c>
      <c r="G557" s="25" t="s">
        <v>1914</v>
      </c>
      <c r="H557" s="25" t="s">
        <v>1915</v>
      </c>
      <c r="I557" s="25" t="s">
        <v>9085</v>
      </c>
      <c r="J557" s="24">
        <v>2.3340493903520635E-7</v>
      </c>
      <c r="K557" s="24">
        <v>0.99958227027331636</v>
      </c>
      <c r="L557" s="24">
        <v>4.1749632174447595E-4</v>
      </c>
    </row>
    <row r="558" spans="1:12" ht="102" x14ac:dyDescent="0.2">
      <c r="A558" s="25" t="s">
        <v>1790</v>
      </c>
      <c r="B558" s="25" t="s">
        <v>1791</v>
      </c>
      <c r="C558" s="25" t="s">
        <v>74</v>
      </c>
      <c r="D558" s="25" t="s">
        <v>407</v>
      </c>
      <c r="E558" s="24" t="b">
        <v>0</v>
      </c>
      <c r="F558" s="25" t="s">
        <v>10</v>
      </c>
      <c r="G558" s="25" t="s">
        <v>1792</v>
      </c>
      <c r="H558" s="25" t="s">
        <v>9389</v>
      </c>
      <c r="I558" s="25" t="s">
        <v>1794</v>
      </c>
      <c r="J558" s="24">
        <v>9.1830008021698028E-9</v>
      </c>
      <c r="K558" s="24">
        <v>0.99999998073641361</v>
      </c>
      <c r="L558" s="24">
        <v>1.0080585412941424E-8</v>
      </c>
    </row>
    <row r="559" spans="1:12" ht="127.5" x14ac:dyDescent="0.2">
      <c r="A559" s="25" t="s">
        <v>2403</v>
      </c>
      <c r="B559" s="25" t="s">
        <v>2404</v>
      </c>
      <c r="C559" s="25" t="s">
        <v>74</v>
      </c>
      <c r="D559" s="25" t="s">
        <v>407</v>
      </c>
      <c r="E559" s="24" t="b">
        <v>0</v>
      </c>
      <c r="F559" s="25" t="s">
        <v>10</v>
      </c>
      <c r="G559" s="25" t="s">
        <v>2405</v>
      </c>
      <c r="H559" s="25" t="s">
        <v>2406</v>
      </c>
      <c r="I559" s="25" t="s">
        <v>9514</v>
      </c>
      <c r="J559" s="24">
        <v>1.2770026278990474E-8</v>
      </c>
      <c r="K559" s="24">
        <v>0.99997565772096697</v>
      </c>
      <c r="L559" s="24">
        <v>2.4329509006691255E-5</v>
      </c>
    </row>
    <row r="560" spans="1:12" ht="51" x14ac:dyDescent="0.2">
      <c r="A560" s="25" t="s">
        <v>3535</v>
      </c>
      <c r="B560" s="25" t="s">
        <v>3536</v>
      </c>
      <c r="C560" s="25" t="s">
        <v>894</v>
      </c>
      <c r="D560" s="25" t="s">
        <v>3036</v>
      </c>
      <c r="E560" s="24" t="b">
        <v>0</v>
      </c>
      <c r="F560" s="25" t="s">
        <v>10</v>
      </c>
      <c r="G560" s="25" t="s">
        <v>9085</v>
      </c>
      <c r="H560" s="25" t="s">
        <v>3537</v>
      </c>
      <c r="I560" s="25" t="s">
        <v>3538</v>
      </c>
      <c r="J560" s="24">
        <v>1.1549503349927656E-11</v>
      </c>
      <c r="K560" s="24">
        <v>0.99999997307939215</v>
      </c>
      <c r="L560" s="24">
        <v>2.6909058442449634E-8</v>
      </c>
    </row>
    <row r="561" spans="1:12" ht="51" x14ac:dyDescent="0.2">
      <c r="A561" s="25" t="s">
        <v>1361</v>
      </c>
      <c r="B561" s="25" t="s">
        <v>9316</v>
      </c>
      <c r="C561" s="25" t="s">
        <v>9317</v>
      </c>
      <c r="D561" s="25" t="s">
        <v>407</v>
      </c>
      <c r="E561" s="24" t="b">
        <v>0</v>
      </c>
      <c r="F561" s="25" t="s">
        <v>10</v>
      </c>
      <c r="G561" s="25" t="s">
        <v>1364</v>
      </c>
      <c r="H561" s="25" t="s">
        <v>9318</v>
      </c>
      <c r="I561" s="25" t="s">
        <v>9319</v>
      </c>
      <c r="J561" s="24">
        <v>1.2286888508078901E-16</v>
      </c>
      <c r="K561" s="24">
        <v>0.99999999999905564</v>
      </c>
      <c r="L561" s="24">
        <v>9.4419350737610588E-13</v>
      </c>
    </row>
    <row r="562" spans="1:12" ht="76.5" x14ac:dyDescent="0.2">
      <c r="A562" s="25" t="s">
        <v>7478</v>
      </c>
      <c r="B562" s="25" t="s">
        <v>7479</v>
      </c>
      <c r="C562" s="25" t="s">
        <v>500</v>
      </c>
      <c r="D562" s="25" t="s">
        <v>6339</v>
      </c>
      <c r="E562" s="24" t="b">
        <v>0</v>
      </c>
      <c r="F562" s="25" t="s">
        <v>11</v>
      </c>
      <c r="G562" s="25" t="s">
        <v>7480</v>
      </c>
      <c r="H562" s="25" t="s">
        <v>10839</v>
      </c>
      <c r="I562" s="25" t="s">
        <v>9085</v>
      </c>
      <c r="J562" s="24">
        <v>1.8153901786253294E-4</v>
      </c>
      <c r="K562" s="24">
        <v>2.0920079941659131E-12</v>
      </c>
      <c r="L562" s="24">
        <v>0.99981846098004534</v>
      </c>
    </row>
    <row r="563" spans="1:12" ht="102" x14ac:dyDescent="0.2">
      <c r="A563" s="25" t="s">
        <v>6613</v>
      </c>
      <c r="B563" s="25" t="s">
        <v>6614</v>
      </c>
      <c r="C563" s="25" t="s">
        <v>500</v>
      </c>
      <c r="D563" s="25" t="s">
        <v>6339</v>
      </c>
      <c r="E563" s="24" t="b">
        <v>0</v>
      </c>
      <c r="F563" s="25" t="s">
        <v>11</v>
      </c>
      <c r="G563" s="25" t="s">
        <v>6615</v>
      </c>
      <c r="H563" s="25" t="s">
        <v>6616</v>
      </c>
      <c r="I563" s="25" t="s">
        <v>6617</v>
      </c>
      <c r="J563" s="24">
        <v>1.9384791253171201E-4</v>
      </c>
      <c r="K563" s="24">
        <v>6.8106636402803666E-12</v>
      </c>
      <c r="L563" s="24">
        <v>0.9998061520806576</v>
      </c>
    </row>
    <row r="564" spans="1:12" ht="140.25" x14ac:dyDescent="0.2">
      <c r="A564" s="25" t="s">
        <v>6613</v>
      </c>
      <c r="B564" s="25" t="s">
        <v>6618</v>
      </c>
      <c r="C564" s="25" t="s">
        <v>500</v>
      </c>
      <c r="D564" s="25" t="s">
        <v>6339</v>
      </c>
      <c r="E564" s="24" t="b">
        <v>0</v>
      </c>
      <c r="F564" s="25" t="s">
        <v>11</v>
      </c>
      <c r="G564" s="25" t="s">
        <v>6619</v>
      </c>
      <c r="H564" s="25" t="s">
        <v>6620</v>
      </c>
      <c r="I564" s="25" t="s">
        <v>6621</v>
      </c>
      <c r="J564" s="24">
        <v>3.9927545563585772E-9</v>
      </c>
      <c r="K564" s="24">
        <v>1.4576358569912138E-13</v>
      </c>
      <c r="L564" s="24">
        <v>0.99999999600709977</v>
      </c>
    </row>
    <row r="565" spans="1:12" ht="102" x14ac:dyDescent="0.2">
      <c r="A565" s="25" t="s">
        <v>6613</v>
      </c>
      <c r="B565" s="25" t="s">
        <v>6614</v>
      </c>
      <c r="C565" s="25" t="s">
        <v>500</v>
      </c>
      <c r="D565" s="25" t="s">
        <v>6339</v>
      </c>
      <c r="E565" s="24" t="b">
        <v>0</v>
      </c>
      <c r="F565" s="25" t="s">
        <v>11</v>
      </c>
      <c r="G565" s="25" t="s">
        <v>6620</v>
      </c>
      <c r="H565" s="25" t="s">
        <v>6622</v>
      </c>
      <c r="I565" s="25" t="s">
        <v>6623</v>
      </c>
      <c r="J565" s="24">
        <v>2.0361705400403767E-9</v>
      </c>
      <c r="K565" s="24">
        <v>2.2778219309557596E-14</v>
      </c>
      <c r="L565" s="24">
        <v>0.99999999796380679</v>
      </c>
    </row>
    <row r="566" spans="1:12" ht="63.75" x14ac:dyDescent="0.2">
      <c r="A566" s="25" t="s">
        <v>6613</v>
      </c>
      <c r="B566" s="25" t="s">
        <v>6624</v>
      </c>
      <c r="C566" s="25" t="s">
        <v>500</v>
      </c>
      <c r="D566" s="25" t="s">
        <v>6339</v>
      </c>
      <c r="E566" s="24" t="b">
        <v>0</v>
      </c>
      <c r="F566" s="25" t="s">
        <v>11</v>
      </c>
      <c r="G566" s="25" t="s">
        <v>6622</v>
      </c>
      <c r="H566" s="25" t="s">
        <v>6625</v>
      </c>
      <c r="I566" s="25" t="s">
        <v>6626</v>
      </c>
      <c r="J566" s="24">
        <v>1.0129151275929458E-7</v>
      </c>
      <c r="K566" s="24">
        <v>1.673263415747276E-13</v>
      </c>
      <c r="L566" s="24">
        <v>0.99999989870831985</v>
      </c>
    </row>
    <row r="567" spans="1:12" ht="114.75" x14ac:dyDescent="0.2">
      <c r="A567" s="25" t="s">
        <v>6613</v>
      </c>
      <c r="B567" s="25" t="s">
        <v>6614</v>
      </c>
      <c r="C567" s="25" t="s">
        <v>500</v>
      </c>
      <c r="D567" s="25" t="s">
        <v>6339</v>
      </c>
      <c r="E567" s="24" t="b">
        <v>0</v>
      </c>
      <c r="F567" s="25" t="s">
        <v>11</v>
      </c>
      <c r="G567" s="25" t="s">
        <v>9085</v>
      </c>
      <c r="H567" s="25" t="s">
        <v>6627</v>
      </c>
      <c r="I567" s="25" t="s">
        <v>9085</v>
      </c>
      <c r="J567" s="24">
        <v>2.7029132620514876E-5</v>
      </c>
      <c r="K567" s="24">
        <v>3.6843237997918465E-12</v>
      </c>
      <c r="L567" s="24">
        <v>0.99997297086369519</v>
      </c>
    </row>
    <row r="568" spans="1:12" ht="89.25" x14ac:dyDescent="0.2">
      <c r="A568" s="25" t="s">
        <v>6613</v>
      </c>
      <c r="B568" s="25" t="s">
        <v>6628</v>
      </c>
      <c r="C568" s="25" t="s">
        <v>500</v>
      </c>
      <c r="D568" s="25" t="s">
        <v>6339</v>
      </c>
      <c r="E568" s="24" t="b">
        <v>0</v>
      </c>
      <c r="F568" s="25" t="s">
        <v>11</v>
      </c>
      <c r="G568" s="25" t="s">
        <v>9085</v>
      </c>
      <c r="H568" s="25" t="s">
        <v>6629</v>
      </c>
      <c r="I568" s="25" t="s">
        <v>10553</v>
      </c>
      <c r="J568" s="24">
        <v>1.3864230337349298E-6</v>
      </c>
      <c r="K568" s="24">
        <v>3.126254233348317E-12</v>
      </c>
      <c r="L568" s="24">
        <v>0.99999861357384001</v>
      </c>
    </row>
    <row r="569" spans="1:12" ht="102" x14ac:dyDescent="0.2">
      <c r="A569" s="25" t="s">
        <v>6613</v>
      </c>
      <c r="B569" s="25" t="s">
        <v>6624</v>
      </c>
      <c r="C569" s="25" t="s">
        <v>500</v>
      </c>
      <c r="D569" s="25" t="s">
        <v>6339</v>
      </c>
      <c r="E569" s="24" t="b">
        <v>0</v>
      </c>
      <c r="F569" s="25" t="s">
        <v>11</v>
      </c>
      <c r="G569" s="25" t="s">
        <v>10557</v>
      </c>
      <c r="H569" s="25" t="s">
        <v>6641</v>
      </c>
      <c r="I569" s="25" t="s">
        <v>6642</v>
      </c>
      <c r="J569" s="24">
        <v>8.2766584561533718E-8</v>
      </c>
      <c r="K569" s="24">
        <v>1.0625709713767398E-12</v>
      </c>
      <c r="L569" s="24">
        <v>0.99999991723235282</v>
      </c>
    </row>
    <row r="570" spans="1:12" ht="76.5" x14ac:dyDescent="0.2">
      <c r="A570" s="25" t="s">
        <v>6613</v>
      </c>
      <c r="B570" s="25" t="s">
        <v>6618</v>
      </c>
      <c r="C570" s="25" t="s">
        <v>500</v>
      </c>
      <c r="D570" s="25" t="s">
        <v>6339</v>
      </c>
      <c r="E570" s="24" t="b">
        <v>0</v>
      </c>
      <c r="F570" s="25" t="s">
        <v>11</v>
      </c>
      <c r="G570" s="25" t="s">
        <v>6641</v>
      </c>
      <c r="H570" s="25" t="s">
        <v>6643</v>
      </c>
      <c r="I570" s="25" t="s">
        <v>10558</v>
      </c>
      <c r="J570" s="24">
        <v>1.757605188958343E-9</v>
      </c>
      <c r="K570" s="24">
        <v>9.8200627237214284E-15</v>
      </c>
      <c r="L570" s="24">
        <v>0.99999999824238506</v>
      </c>
    </row>
    <row r="571" spans="1:12" ht="114.75" x14ac:dyDescent="0.2">
      <c r="A571" s="25" t="s">
        <v>6613</v>
      </c>
      <c r="B571" s="25" t="s">
        <v>6624</v>
      </c>
      <c r="C571" s="25" t="s">
        <v>500</v>
      </c>
      <c r="D571" s="25" t="s">
        <v>6339</v>
      </c>
      <c r="E571" s="24" t="b">
        <v>0</v>
      </c>
      <c r="F571" s="25" t="s">
        <v>11</v>
      </c>
      <c r="G571" s="25" t="s">
        <v>6648</v>
      </c>
      <c r="H571" s="25" t="s">
        <v>6650</v>
      </c>
      <c r="I571" s="25" t="s">
        <v>6651</v>
      </c>
      <c r="J571" s="24">
        <v>5.8822261216077943E-4</v>
      </c>
      <c r="K571" s="24">
        <v>5.4802031106704939E-11</v>
      </c>
      <c r="L571" s="24">
        <v>0.99941177733303721</v>
      </c>
    </row>
    <row r="572" spans="1:12" ht="127.5" x14ac:dyDescent="0.2">
      <c r="A572" s="25" t="s">
        <v>7845</v>
      </c>
      <c r="B572" s="25" t="s">
        <v>7846</v>
      </c>
      <c r="C572" s="25" t="s">
        <v>500</v>
      </c>
      <c r="D572" s="25" t="s">
        <v>6339</v>
      </c>
      <c r="E572" s="24" t="b">
        <v>0</v>
      </c>
      <c r="F572" s="25" t="s">
        <v>11</v>
      </c>
      <c r="G572" s="25" t="s">
        <v>7847</v>
      </c>
      <c r="H572" s="25" t="s">
        <v>10941</v>
      </c>
      <c r="I572" s="25" t="s">
        <v>10942</v>
      </c>
      <c r="J572" s="24">
        <v>9.6678342322500972E-9</v>
      </c>
      <c r="K572" s="24">
        <v>1.8961735885185748E-12</v>
      </c>
      <c r="L572" s="24">
        <v>0.99999999033026954</v>
      </c>
    </row>
    <row r="573" spans="1:12" ht="127.5" x14ac:dyDescent="0.2">
      <c r="A573" s="25" t="s">
        <v>3310</v>
      </c>
      <c r="B573" s="25" t="s">
        <v>3311</v>
      </c>
      <c r="C573" s="25" t="s">
        <v>500</v>
      </c>
      <c r="D573" s="25" t="s">
        <v>3036</v>
      </c>
      <c r="E573" s="24" t="b">
        <v>0</v>
      </c>
      <c r="F573" s="25" t="s">
        <v>11</v>
      </c>
      <c r="G573" s="25" t="s">
        <v>3312</v>
      </c>
      <c r="H573" s="25" t="s">
        <v>3313</v>
      </c>
      <c r="I573" s="25" t="s">
        <v>3314</v>
      </c>
      <c r="J573" s="24">
        <v>0.12060542690235808</v>
      </c>
      <c r="K573" s="24">
        <v>2.3603948409913665E-7</v>
      </c>
      <c r="L573" s="24">
        <v>0.87939433705815784</v>
      </c>
    </row>
    <row r="574" spans="1:12" ht="127.5" x14ac:dyDescent="0.2">
      <c r="A574" s="25" t="s">
        <v>478</v>
      </c>
      <c r="B574" s="25" t="s">
        <v>6392</v>
      </c>
      <c r="C574" s="25" t="s">
        <v>500</v>
      </c>
      <c r="D574" s="25" t="s">
        <v>6339</v>
      </c>
      <c r="E574" s="24" t="b">
        <v>0</v>
      </c>
      <c r="F574" s="25" t="s">
        <v>11</v>
      </c>
      <c r="G574" s="25" t="s">
        <v>6393</v>
      </c>
      <c r="H574" s="25" t="s">
        <v>6394</v>
      </c>
      <c r="I574" s="25" t="s">
        <v>6395</v>
      </c>
      <c r="J574" s="24">
        <v>8.6249170884891771E-2</v>
      </c>
      <c r="K574" s="24">
        <v>1.3750869262650149E-9</v>
      </c>
      <c r="L574" s="24">
        <v>0.91375082774002125</v>
      </c>
    </row>
    <row r="575" spans="1:12" ht="140.25" x14ac:dyDescent="0.2">
      <c r="A575" s="25" t="s">
        <v>6691</v>
      </c>
      <c r="B575" s="25" t="s">
        <v>6692</v>
      </c>
      <c r="C575" s="25" t="s">
        <v>500</v>
      </c>
      <c r="D575" s="25" t="s">
        <v>6339</v>
      </c>
      <c r="E575" s="24" t="b">
        <v>0</v>
      </c>
      <c r="F575" s="25" t="s">
        <v>11</v>
      </c>
      <c r="G575" s="25" t="s">
        <v>6693</v>
      </c>
      <c r="H575" s="25" t="s">
        <v>10568</v>
      </c>
      <c r="I575" s="25" t="s">
        <v>10569</v>
      </c>
      <c r="J575" s="24">
        <v>1.8270028411945206E-9</v>
      </c>
      <c r="K575" s="24">
        <v>9.2424546765927811E-14</v>
      </c>
      <c r="L575" s="24">
        <v>0.99999999817290464</v>
      </c>
    </row>
    <row r="576" spans="1:12" ht="102" x14ac:dyDescent="0.2">
      <c r="A576" s="25" t="s">
        <v>6691</v>
      </c>
      <c r="B576" s="25" t="s">
        <v>6696</v>
      </c>
      <c r="C576" s="25" t="s">
        <v>500</v>
      </c>
      <c r="D576" s="25" t="s">
        <v>6339</v>
      </c>
      <c r="E576" s="24" t="b">
        <v>0</v>
      </c>
      <c r="F576" s="25" t="s">
        <v>11</v>
      </c>
      <c r="G576" s="25" t="s">
        <v>6697</v>
      </c>
      <c r="H576" s="25" t="s">
        <v>10570</v>
      </c>
      <c r="I576" s="25" t="s">
        <v>6699</v>
      </c>
      <c r="J576" s="24">
        <v>9.2707263223778277E-4</v>
      </c>
      <c r="K576" s="24">
        <v>2.9862664091642507E-11</v>
      </c>
      <c r="L576" s="24">
        <v>0.99907292733789943</v>
      </c>
    </row>
    <row r="577" spans="1:12" ht="140.25" x14ac:dyDescent="0.2">
      <c r="A577" s="25" t="s">
        <v>7441</v>
      </c>
      <c r="B577" s="25" t="s">
        <v>7442</v>
      </c>
      <c r="C577" s="25" t="s">
        <v>500</v>
      </c>
      <c r="D577" s="25" t="s">
        <v>6339</v>
      </c>
      <c r="E577" s="24" t="b">
        <v>0</v>
      </c>
      <c r="F577" s="25" t="s">
        <v>11</v>
      </c>
      <c r="G577" s="25" t="s">
        <v>7443</v>
      </c>
      <c r="H577" s="25" t="s">
        <v>10828</v>
      </c>
      <c r="I577" s="25" t="s">
        <v>10829</v>
      </c>
      <c r="J577" s="24">
        <v>9.6986124305743112E-10</v>
      </c>
      <c r="K577" s="24">
        <v>2.1027507946636618E-13</v>
      </c>
      <c r="L577" s="24">
        <v>0.99999999902992842</v>
      </c>
    </row>
    <row r="578" spans="1:12" ht="127.5" x14ac:dyDescent="0.2">
      <c r="A578" s="25" t="s">
        <v>7441</v>
      </c>
      <c r="B578" s="25" t="s">
        <v>7446</v>
      </c>
      <c r="C578" s="25" t="s">
        <v>500</v>
      </c>
      <c r="D578" s="25" t="s">
        <v>6339</v>
      </c>
      <c r="E578" s="24" t="b">
        <v>0</v>
      </c>
      <c r="F578" s="25" t="s">
        <v>11</v>
      </c>
      <c r="G578" s="25" t="s">
        <v>7447</v>
      </c>
      <c r="H578" s="25" t="s">
        <v>10830</v>
      </c>
      <c r="I578" s="25" t="s">
        <v>7449</v>
      </c>
      <c r="J578" s="24">
        <v>1.1769464506435194E-3</v>
      </c>
      <c r="K578" s="24">
        <v>7.5989739636595471E-11</v>
      </c>
      <c r="L578" s="24">
        <v>0.99882305347336686</v>
      </c>
    </row>
    <row r="579" spans="1:12" ht="204" x14ac:dyDescent="0.2">
      <c r="A579" s="25" t="s">
        <v>6337</v>
      </c>
      <c r="B579" s="25" t="s">
        <v>6338</v>
      </c>
      <c r="C579" s="25" t="s">
        <v>500</v>
      </c>
      <c r="D579" s="25" t="s">
        <v>6339</v>
      </c>
      <c r="E579" s="24" t="b">
        <v>0</v>
      </c>
      <c r="F579" s="25" t="s">
        <v>11</v>
      </c>
      <c r="G579" s="25" t="s">
        <v>6340</v>
      </c>
      <c r="H579" s="25" t="s">
        <v>10499</v>
      </c>
      <c r="I579" s="25" t="s">
        <v>10500</v>
      </c>
      <c r="J579" s="24">
        <v>3.0805702826653641E-8</v>
      </c>
      <c r="K579" s="24">
        <v>1.2930145187837689E-13</v>
      </c>
      <c r="L579" s="24">
        <v>0.999999969194168</v>
      </c>
    </row>
    <row r="580" spans="1:12" ht="178.5" x14ac:dyDescent="0.2">
      <c r="A580" s="25" t="s">
        <v>6337</v>
      </c>
      <c r="B580" s="25" t="s">
        <v>6343</v>
      </c>
      <c r="C580" s="25" t="s">
        <v>500</v>
      </c>
      <c r="D580" s="25" t="s">
        <v>6339</v>
      </c>
      <c r="E580" s="24" t="b">
        <v>0</v>
      </c>
      <c r="F580" s="25" t="s">
        <v>11</v>
      </c>
      <c r="G580" s="25" t="s">
        <v>10499</v>
      </c>
      <c r="H580" s="25" t="s">
        <v>10501</v>
      </c>
      <c r="I580" s="25" t="s">
        <v>10502</v>
      </c>
      <c r="J580" s="24">
        <v>2.9004196799203707E-9</v>
      </c>
      <c r="K580" s="24">
        <v>8.9518223607551252E-15</v>
      </c>
      <c r="L580" s="24">
        <v>0.99999999709957144</v>
      </c>
    </row>
    <row r="581" spans="1:12" ht="114.75" x14ac:dyDescent="0.2">
      <c r="A581" s="25" t="s">
        <v>6337</v>
      </c>
      <c r="B581" s="25" t="s">
        <v>6346</v>
      </c>
      <c r="C581" s="25" t="s">
        <v>500</v>
      </c>
      <c r="D581" s="25" t="s">
        <v>6339</v>
      </c>
      <c r="E581" s="24" t="b">
        <v>0</v>
      </c>
      <c r="F581" s="25" t="s">
        <v>11</v>
      </c>
      <c r="G581" s="25" t="s">
        <v>10501</v>
      </c>
      <c r="H581" s="25" t="s">
        <v>10503</v>
      </c>
      <c r="I581" s="25" t="s">
        <v>6348</v>
      </c>
      <c r="J581" s="24">
        <v>6.0572255132996407E-9</v>
      </c>
      <c r="K581" s="24">
        <v>2.7774821074702528E-15</v>
      </c>
      <c r="L581" s="24">
        <v>0.99999999394277173</v>
      </c>
    </row>
    <row r="582" spans="1:12" ht="280.5" x14ac:dyDescent="0.2">
      <c r="A582" s="25" t="s">
        <v>6444</v>
      </c>
      <c r="B582" s="25" t="s">
        <v>6445</v>
      </c>
      <c r="C582" s="25" t="s">
        <v>500</v>
      </c>
      <c r="D582" s="25" t="s">
        <v>6339</v>
      </c>
      <c r="E582" s="24" t="b">
        <v>0</v>
      </c>
      <c r="F582" s="25" t="s">
        <v>11</v>
      </c>
      <c r="G582" s="25" t="s">
        <v>6446</v>
      </c>
      <c r="H582" s="25" t="s">
        <v>6447</v>
      </c>
      <c r="I582" s="25" t="s">
        <v>6448</v>
      </c>
      <c r="J582" s="24">
        <v>0.17143636318806393</v>
      </c>
      <c r="K582" s="24">
        <v>2.1573081024262753E-6</v>
      </c>
      <c r="L582" s="24">
        <v>0.82856147950383374</v>
      </c>
    </row>
    <row r="583" spans="1:12" ht="153" x14ac:dyDescent="0.2">
      <c r="A583" s="25" t="s">
        <v>6444</v>
      </c>
      <c r="B583" s="25" t="s">
        <v>6449</v>
      </c>
      <c r="C583" s="25" t="s">
        <v>500</v>
      </c>
      <c r="D583" s="25" t="s">
        <v>6339</v>
      </c>
      <c r="E583" s="24" t="b">
        <v>0</v>
      </c>
      <c r="F583" s="25" t="s">
        <v>11</v>
      </c>
      <c r="G583" s="25" t="s">
        <v>6450</v>
      </c>
      <c r="H583" s="25" t="s">
        <v>6451</v>
      </c>
      <c r="I583" s="25" t="s">
        <v>6452</v>
      </c>
      <c r="J583" s="24">
        <v>5.0647200867297186E-8</v>
      </c>
      <c r="K583" s="24">
        <v>1.4835295429169639E-12</v>
      </c>
      <c r="L583" s="24">
        <v>0.99999994935131553</v>
      </c>
    </row>
    <row r="584" spans="1:12" ht="153" x14ac:dyDescent="0.2">
      <c r="A584" s="25" t="s">
        <v>1594</v>
      </c>
      <c r="B584" s="25" t="s">
        <v>3891</v>
      </c>
      <c r="C584" s="25" t="s">
        <v>500</v>
      </c>
      <c r="D584" s="25" t="s">
        <v>3823</v>
      </c>
      <c r="E584" s="24" t="b">
        <v>0</v>
      </c>
      <c r="F584" s="25" t="s">
        <v>11</v>
      </c>
      <c r="G584" s="25" t="s">
        <v>9768</v>
      </c>
      <c r="H584" s="25" t="s">
        <v>3893</v>
      </c>
      <c r="I584" s="25" t="s">
        <v>3894</v>
      </c>
      <c r="J584" s="24">
        <v>1.1049815478013513E-2</v>
      </c>
      <c r="K584" s="24">
        <v>9.1193581070468509E-10</v>
      </c>
      <c r="L584" s="24">
        <v>0.9889501836100506</v>
      </c>
    </row>
    <row r="585" spans="1:12" ht="89.25" x14ac:dyDescent="0.2">
      <c r="A585" s="25" t="s">
        <v>8004</v>
      </c>
      <c r="B585" s="25" t="s">
        <v>6400</v>
      </c>
      <c r="C585" s="25" t="s">
        <v>500</v>
      </c>
      <c r="D585" s="25" t="s">
        <v>6339</v>
      </c>
      <c r="E585" s="24" t="b">
        <v>0</v>
      </c>
      <c r="F585" s="25" t="s">
        <v>11</v>
      </c>
      <c r="G585" s="25" t="s">
        <v>10983</v>
      </c>
      <c r="H585" s="25" t="s">
        <v>8009</v>
      </c>
      <c r="I585" s="25" t="s">
        <v>8010</v>
      </c>
      <c r="J585" s="24">
        <v>4.0583306271903215E-7</v>
      </c>
      <c r="K585" s="24">
        <v>1.5856833631740652E-14</v>
      </c>
      <c r="L585" s="24">
        <v>0.99999959416692141</v>
      </c>
    </row>
    <row r="586" spans="1:12" ht="102" x14ac:dyDescent="0.2">
      <c r="A586" s="25" t="s">
        <v>8383</v>
      </c>
      <c r="B586" s="25" t="s">
        <v>8384</v>
      </c>
      <c r="C586" s="25" t="s">
        <v>500</v>
      </c>
      <c r="D586" s="25" t="s">
        <v>6339</v>
      </c>
      <c r="E586" s="24" t="b">
        <v>0</v>
      </c>
      <c r="F586" s="25" t="s">
        <v>11</v>
      </c>
      <c r="G586" s="25" t="s">
        <v>8385</v>
      </c>
      <c r="H586" s="25" t="s">
        <v>8386</v>
      </c>
      <c r="I586" s="25" t="s">
        <v>8387</v>
      </c>
      <c r="J586" s="24">
        <v>0.43621311084631509</v>
      </c>
      <c r="K586" s="24">
        <v>1.5751085118405885E-12</v>
      </c>
      <c r="L586" s="24">
        <v>0.56378688915210984</v>
      </c>
    </row>
    <row r="587" spans="1:12" ht="89.25" x14ac:dyDescent="0.2">
      <c r="A587" s="25" t="s">
        <v>8125</v>
      </c>
      <c r="B587" s="25" t="s">
        <v>8126</v>
      </c>
      <c r="C587" s="25" t="s">
        <v>500</v>
      </c>
      <c r="D587" s="25" t="s">
        <v>6339</v>
      </c>
      <c r="E587" s="24" t="b">
        <v>0</v>
      </c>
      <c r="F587" s="25" t="s">
        <v>11</v>
      </c>
      <c r="G587" s="25" t="s">
        <v>9085</v>
      </c>
      <c r="H587" s="25" t="s">
        <v>11036</v>
      </c>
      <c r="I587" s="25" t="s">
        <v>11037</v>
      </c>
      <c r="J587" s="24">
        <v>1.9663405659755873E-4</v>
      </c>
      <c r="K587" s="24">
        <v>1.0888830054358548E-11</v>
      </c>
      <c r="L587" s="24">
        <v>0.99980336593251351</v>
      </c>
    </row>
    <row r="588" spans="1:12" ht="165.75" x14ac:dyDescent="0.2">
      <c r="A588" s="25" t="s">
        <v>7167</v>
      </c>
      <c r="B588" s="25" t="s">
        <v>7168</v>
      </c>
      <c r="C588" s="25" t="s">
        <v>500</v>
      </c>
      <c r="D588" s="25" t="s">
        <v>6339</v>
      </c>
      <c r="E588" s="24" t="b">
        <v>0</v>
      </c>
      <c r="F588" s="25" t="s">
        <v>11</v>
      </c>
      <c r="G588" s="25" t="s">
        <v>7169</v>
      </c>
      <c r="H588" s="25" t="s">
        <v>7170</v>
      </c>
      <c r="I588" s="25" t="s">
        <v>10753</v>
      </c>
      <c r="J588" s="24">
        <v>6.3825698851837964E-5</v>
      </c>
      <c r="K588" s="24">
        <v>2.9242166290085681E-10</v>
      </c>
      <c r="L588" s="24">
        <v>0.99993617400872659</v>
      </c>
    </row>
    <row r="589" spans="1:12" ht="140.25" x14ac:dyDescent="0.2">
      <c r="A589" s="25" t="s">
        <v>7167</v>
      </c>
      <c r="B589" s="25" t="s">
        <v>7172</v>
      </c>
      <c r="C589" s="25" t="s">
        <v>500</v>
      </c>
      <c r="D589" s="25" t="s">
        <v>6339</v>
      </c>
      <c r="E589" s="24" t="b">
        <v>0</v>
      </c>
      <c r="F589" s="25" t="s">
        <v>11</v>
      </c>
      <c r="G589" s="25" t="s">
        <v>7170</v>
      </c>
      <c r="H589" s="25" t="s">
        <v>10754</v>
      </c>
      <c r="I589" s="25" t="s">
        <v>10755</v>
      </c>
      <c r="J589" s="24">
        <v>5.6936821734507137E-6</v>
      </c>
      <c r="K589" s="24">
        <v>4.9603142386240826E-11</v>
      </c>
      <c r="L589" s="24">
        <v>0.99999430626822328</v>
      </c>
    </row>
    <row r="590" spans="1:12" ht="114.75" x14ac:dyDescent="0.2">
      <c r="A590" s="25" t="s">
        <v>7167</v>
      </c>
      <c r="B590" s="25" t="s">
        <v>7175</v>
      </c>
      <c r="C590" s="25" t="s">
        <v>500</v>
      </c>
      <c r="D590" s="25" t="s">
        <v>6339</v>
      </c>
      <c r="E590" s="24" t="b">
        <v>0</v>
      </c>
      <c r="F590" s="25" t="s">
        <v>11</v>
      </c>
      <c r="G590" s="25" t="s">
        <v>10754</v>
      </c>
      <c r="H590" s="25" t="s">
        <v>10756</v>
      </c>
      <c r="I590" s="25" t="s">
        <v>7177</v>
      </c>
      <c r="J590" s="24">
        <v>4.7934503822790117E-3</v>
      </c>
      <c r="K590" s="24">
        <v>2.0612918572818689E-11</v>
      </c>
      <c r="L590" s="24">
        <v>0.99520654959710797</v>
      </c>
    </row>
    <row r="591" spans="1:12" ht="102" x14ac:dyDescent="0.2">
      <c r="A591" s="25" t="s">
        <v>7167</v>
      </c>
      <c r="B591" s="25" t="s">
        <v>7172</v>
      </c>
      <c r="C591" s="25" t="s">
        <v>500</v>
      </c>
      <c r="D591" s="25" t="s">
        <v>6339</v>
      </c>
      <c r="E591" s="24" t="b">
        <v>0</v>
      </c>
      <c r="F591" s="25" t="s">
        <v>11</v>
      </c>
      <c r="G591" s="25" t="s">
        <v>7182</v>
      </c>
      <c r="H591" s="25" t="s">
        <v>7184</v>
      </c>
      <c r="I591" s="25" t="s">
        <v>7185</v>
      </c>
      <c r="J591" s="24">
        <v>9.7523731118290319E-9</v>
      </c>
      <c r="K591" s="24">
        <v>1.7523223618068434E-13</v>
      </c>
      <c r="L591" s="24">
        <v>0.99999999024745156</v>
      </c>
    </row>
    <row r="592" spans="1:12" ht="204" x14ac:dyDescent="0.2">
      <c r="A592" s="25" t="s">
        <v>7167</v>
      </c>
      <c r="B592" s="25" t="s">
        <v>7172</v>
      </c>
      <c r="C592" s="25" t="s">
        <v>500</v>
      </c>
      <c r="D592" s="25" t="s">
        <v>6339</v>
      </c>
      <c r="E592" s="24" t="b">
        <v>0</v>
      </c>
      <c r="F592" s="25" t="s">
        <v>11</v>
      </c>
      <c r="G592" s="25" t="s">
        <v>7191</v>
      </c>
      <c r="H592" s="25" t="s">
        <v>7193</v>
      </c>
      <c r="I592" s="25" t="s">
        <v>7194</v>
      </c>
      <c r="J592" s="24">
        <v>2.2876974085090571E-6</v>
      </c>
      <c r="K592" s="24">
        <v>5.2581677124895949E-11</v>
      </c>
      <c r="L592" s="24">
        <v>0.99999771225000988</v>
      </c>
    </row>
    <row r="593" spans="1:12" ht="255" x14ac:dyDescent="0.2">
      <c r="A593" s="25" t="s">
        <v>7167</v>
      </c>
      <c r="B593" s="25" t="s">
        <v>7195</v>
      </c>
      <c r="C593" s="25" t="s">
        <v>500</v>
      </c>
      <c r="D593" s="25" t="s">
        <v>6339</v>
      </c>
      <c r="E593" s="24" t="b">
        <v>0</v>
      </c>
      <c r="F593" s="25" t="s">
        <v>11</v>
      </c>
      <c r="G593" s="25" t="s">
        <v>7193</v>
      </c>
      <c r="H593" s="25" t="s">
        <v>7196</v>
      </c>
      <c r="I593" s="25" t="s">
        <v>7197</v>
      </c>
      <c r="J593" s="24">
        <v>1.8636151593857622E-8</v>
      </c>
      <c r="K593" s="24">
        <v>1.5708076001297683E-12</v>
      </c>
      <c r="L593" s="24">
        <v>0.99999998136227763</v>
      </c>
    </row>
    <row r="594" spans="1:12" ht="127.5" x14ac:dyDescent="0.2">
      <c r="A594" s="25" t="s">
        <v>7167</v>
      </c>
      <c r="B594" s="25" t="s">
        <v>7168</v>
      </c>
      <c r="C594" s="25" t="s">
        <v>500</v>
      </c>
      <c r="D594" s="25" t="s">
        <v>6339</v>
      </c>
      <c r="E594" s="24" t="b">
        <v>0</v>
      </c>
      <c r="F594" s="25" t="s">
        <v>11</v>
      </c>
      <c r="G594" s="25" t="s">
        <v>10763</v>
      </c>
      <c r="H594" s="25" t="s">
        <v>10764</v>
      </c>
      <c r="I594" s="25" t="s">
        <v>7213</v>
      </c>
      <c r="J594" s="24">
        <v>1.8491074189765764E-5</v>
      </c>
      <c r="K594" s="24">
        <v>1.6305537488434041E-13</v>
      </c>
      <c r="L594" s="24">
        <v>0.99998150892564708</v>
      </c>
    </row>
    <row r="595" spans="1:12" ht="165.75" x14ac:dyDescent="0.2">
      <c r="A595" s="25" t="s">
        <v>7167</v>
      </c>
      <c r="B595" s="25" t="s">
        <v>7172</v>
      </c>
      <c r="C595" s="25" t="s">
        <v>500</v>
      </c>
      <c r="D595" s="25" t="s">
        <v>6339</v>
      </c>
      <c r="E595" s="24" t="b">
        <v>0</v>
      </c>
      <c r="F595" s="25" t="s">
        <v>11</v>
      </c>
      <c r="G595" s="25" t="s">
        <v>7221</v>
      </c>
      <c r="H595" s="25" t="s">
        <v>10766</v>
      </c>
      <c r="I595" s="25" t="s">
        <v>10767</v>
      </c>
      <c r="J595" s="24">
        <v>1.0196721130178303E-4</v>
      </c>
      <c r="K595" s="24">
        <v>1.2058612474919556E-11</v>
      </c>
      <c r="L595" s="24">
        <v>0.99989803277663969</v>
      </c>
    </row>
    <row r="596" spans="1:12" ht="140.25" x14ac:dyDescent="0.2">
      <c r="A596" s="25" t="s">
        <v>7167</v>
      </c>
      <c r="B596" s="25" t="s">
        <v>7175</v>
      </c>
      <c r="C596" s="25" t="s">
        <v>500</v>
      </c>
      <c r="D596" s="25" t="s">
        <v>6339</v>
      </c>
      <c r="E596" s="24" t="b">
        <v>0</v>
      </c>
      <c r="F596" s="25" t="s">
        <v>11</v>
      </c>
      <c r="G596" s="25" t="s">
        <v>10766</v>
      </c>
      <c r="H596" s="25" t="s">
        <v>10768</v>
      </c>
      <c r="I596" s="25" t="s">
        <v>7226</v>
      </c>
      <c r="J596" s="24">
        <v>4.9561839511834413E-3</v>
      </c>
      <c r="K596" s="24">
        <v>1.5947113408641851E-11</v>
      </c>
      <c r="L596" s="24">
        <v>0.9950438160328694</v>
      </c>
    </row>
    <row r="597" spans="1:12" ht="63.75" x14ac:dyDescent="0.2">
      <c r="A597" s="25" t="s">
        <v>7331</v>
      </c>
      <c r="B597" s="25" t="s">
        <v>7336</v>
      </c>
      <c r="C597" s="25" t="s">
        <v>500</v>
      </c>
      <c r="D597" s="25" t="s">
        <v>6339</v>
      </c>
      <c r="E597" s="24" t="b">
        <v>0</v>
      </c>
      <c r="F597" s="25" t="s">
        <v>11</v>
      </c>
      <c r="G597" s="25" t="s">
        <v>7337</v>
      </c>
      <c r="H597" s="25" t="s">
        <v>10799</v>
      </c>
      <c r="I597" s="25" t="s">
        <v>7339</v>
      </c>
      <c r="J597" s="24">
        <v>3.6517467231070766E-7</v>
      </c>
      <c r="K597" s="24">
        <v>3.7743331091815646E-11</v>
      </c>
      <c r="L597" s="24">
        <v>0.99999963478758425</v>
      </c>
    </row>
    <row r="598" spans="1:12" ht="63.75" x14ac:dyDescent="0.2">
      <c r="A598" s="25" t="s">
        <v>7331</v>
      </c>
      <c r="B598" s="25" t="s">
        <v>7332</v>
      </c>
      <c r="C598" s="25" t="s">
        <v>500</v>
      </c>
      <c r="D598" s="25" t="s">
        <v>6339</v>
      </c>
      <c r="E598" s="24" t="b">
        <v>0</v>
      </c>
      <c r="F598" s="25" t="s">
        <v>11</v>
      </c>
      <c r="G598" s="25" t="s">
        <v>7350</v>
      </c>
      <c r="H598" s="25" t="s">
        <v>10804</v>
      </c>
      <c r="I598" s="25" t="s">
        <v>9085</v>
      </c>
      <c r="J598" s="24">
        <v>3.0919182102397835E-4</v>
      </c>
      <c r="K598" s="24">
        <v>1.0731914927570025E-11</v>
      </c>
      <c r="L598" s="24">
        <v>0.99969080816824407</v>
      </c>
    </row>
    <row r="599" spans="1:12" ht="165.75" x14ac:dyDescent="0.2">
      <c r="A599" s="25" t="s">
        <v>7898</v>
      </c>
      <c r="B599" s="25" t="s">
        <v>7899</v>
      </c>
      <c r="C599" s="25" t="s">
        <v>500</v>
      </c>
      <c r="D599" s="25" t="s">
        <v>6339</v>
      </c>
      <c r="E599" s="24" t="b">
        <v>0</v>
      </c>
      <c r="F599" s="25" t="s">
        <v>11</v>
      </c>
      <c r="G599" s="25" t="s">
        <v>10970</v>
      </c>
      <c r="H599" s="25" t="s">
        <v>7901</v>
      </c>
      <c r="I599" s="25" t="s">
        <v>7902</v>
      </c>
      <c r="J599" s="24">
        <v>6.1523492766559152E-5</v>
      </c>
      <c r="K599" s="24">
        <v>1.1524336419107775E-10</v>
      </c>
      <c r="L599" s="24">
        <v>0.99993847639198996</v>
      </c>
    </row>
    <row r="600" spans="1:12" ht="178.5" x14ac:dyDescent="0.2">
      <c r="A600" s="25" t="s">
        <v>8618</v>
      </c>
      <c r="B600" s="25" t="s">
        <v>8619</v>
      </c>
      <c r="C600" s="25" t="s">
        <v>500</v>
      </c>
      <c r="D600" s="25" t="s">
        <v>6339</v>
      </c>
      <c r="E600" s="24" t="b">
        <v>0</v>
      </c>
      <c r="F600" s="25" t="s">
        <v>11</v>
      </c>
      <c r="G600" s="25" t="s">
        <v>8620</v>
      </c>
      <c r="H600" s="25" t="s">
        <v>11187</v>
      </c>
      <c r="I600" s="25" t="s">
        <v>11188</v>
      </c>
      <c r="J600" s="24">
        <v>1.0518306322570281E-5</v>
      </c>
      <c r="K600" s="24">
        <v>1.4447435065021319E-12</v>
      </c>
      <c r="L600" s="24">
        <v>0.99998948169223256</v>
      </c>
    </row>
    <row r="601" spans="1:12" ht="114.75" x14ac:dyDescent="0.2">
      <c r="A601" s="25" t="s">
        <v>6291</v>
      </c>
      <c r="B601" s="25" t="s">
        <v>8549</v>
      </c>
      <c r="C601" s="25" t="s">
        <v>500</v>
      </c>
      <c r="D601" s="25" t="s">
        <v>6339</v>
      </c>
      <c r="E601" s="24" t="b">
        <v>0</v>
      </c>
      <c r="F601" s="25" t="s">
        <v>11</v>
      </c>
      <c r="G601" s="25" t="s">
        <v>11166</v>
      </c>
      <c r="H601" s="25" t="s">
        <v>11167</v>
      </c>
      <c r="I601" s="25" t="s">
        <v>8552</v>
      </c>
      <c r="J601" s="24">
        <v>6.4799816178463723E-4</v>
      </c>
      <c r="K601" s="24">
        <v>1.5934356894583729E-11</v>
      </c>
      <c r="L601" s="24">
        <v>0.9993520018222809</v>
      </c>
    </row>
    <row r="602" spans="1:12" ht="89.25" x14ac:dyDescent="0.2">
      <c r="A602" s="25" t="s">
        <v>7806</v>
      </c>
      <c r="B602" s="25" t="s">
        <v>7807</v>
      </c>
      <c r="C602" s="25" t="s">
        <v>500</v>
      </c>
      <c r="D602" s="25" t="s">
        <v>6339</v>
      </c>
      <c r="E602" s="24" t="b">
        <v>0</v>
      </c>
      <c r="F602" s="25" t="s">
        <v>11</v>
      </c>
      <c r="G602" s="25" t="s">
        <v>7808</v>
      </c>
      <c r="H602" s="25" t="s">
        <v>10929</v>
      </c>
      <c r="I602" s="25" t="s">
        <v>7810</v>
      </c>
      <c r="J602" s="24">
        <v>4.1642236347153734E-9</v>
      </c>
      <c r="K602" s="24">
        <v>5.9854636101616831E-12</v>
      </c>
      <c r="L602" s="24">
        <v>0.99999999582979093</v>
      </c>
    </row>
    <row r="603" spans="1:12" ht="114.75" x14ac:dyDescent="0.2">
      <c r="A603" s="25" t="s">
        <v>8058</v>
      </c>
      <c r="B603" s="25" t="s">
        <v>8059</v>
      </c>
      <c r="C603" s="25" t="s">
        <v>500</v>
      </c>
      <c r="D603" s="25" t="s">
        <v>6339</v>
      </c>
      <c r="E603" s="24" t="b">
        <v>0</v>
      </c>
      <c r="F603" s="25" t="s">
        <v>11</v>
      </c>
      <c r="G603" s="25" t="s">
        <v>8060</v>
      </c>
      <c r="H603" s="25" t="s">
        <v>10997</v>
      </c>
      <c r="I603" s="25" t="s">
        <v>10998</v>
      </c>
      <c r="J603" s="24">
        <v>1.8391925260804647E-7</v>
      </c>
      <c r="K603" s="24">
        <v>3.5413549710775468E-13</v>
      </c>
      <c r="L603" s="24">
        <v>0.99999981608039323</v>
      </c>
    </row>
    <row r="604" spans="1:12" ht="191.25" x14ac:dyDescent="0.2">
      <c r="A604" s="25" t="s">
        <v>6498</v>
      </c>
      <c r="B604" s="25" t="s">
        <v>6499</v>
      </c>
      <c r="C604" s="25" t="s">
        <v>500</v>
      </c>
      <c r="D604" s="25" t="s">
        <v>6339</v>
      </c>
      <c r="E604" s="24" t="b">
        <v>0</v>
      </c>
      <c r="F604" s="25" t="s">
        <v>11</v>
      </c>
      <c r="G604" s="25" t="s">
        <v>6500</v>
      </c>
      <c r="H604" s="25" t="s">
        <v>6501</v>
      </c>
      <c r="I604" s="25" t="s">
        <v>10529</v>
      </c>
      <c r="J604" s="24">
        <v>2.5184849405072859E-3</v>
      </c>
      <c r="K604" s="24">
        <v>5.7436240011572837E-10</v>
      </c>
      <c r="L604" s="24">
        <v>0.99748151448513034</v>
      </c>
    </row>
    <row r="605" spans="1:12" ht="127.5" x14ac:dyDescent="0.2">
      <c r="A605" s="25" t="s">
        <v>6498</v>
      </c>
      <c r="B605" s="25" t="s">
        <v>6503</v>
      </c>
      <c r="C605" s="25" t="s">
        <v>500</v>
      </c>
      <c r="D605" s="25" t="s">
        <v>6339</v>
      </c>
      <c r="E605" s="24" t="b">
        <v>0</v>
      </c>
      <c r="F605" s="25" t="s">
        <v>11</v>
      </c>
      <c r="G605" s="25" t="s">
        <v>10530</v>
      </c>
      <c r="H605" s="25" t="s">
        <v>10531</v>
      </c>
      <c r="I605" s="25" t="s">
        <v>10532</v>
      </c>
      <c r="J605" s="24">
        <v>1.0818282901061171E-4</v>
      </c>
      <c r="K605" s="24">
        <v>2.3748030451816363E-11</v>
      </c>
      <c r="L605" s="24">
        <v>0.9998918171472414</v>
      </c>
    </row>
    <row r="606" spans="1:12" ht="127.5" x14ac:dyDescent="0.2">
      <c r="A606" s="25" t="s">
        <v>6498</v>
      </c>
      <c r="B606" s="25" t="s">
        <v>6499</v>
      </c>
      <c r="C606" s="25" t="s">
        <v>500</v>
      </c>
      <c r="D606" s="25" t="s">
        <v>6339</v>
      </c>
      <c r="E606" s="24" t="b">
        <v>0</v>
      </c>
      <c r="F606" s="25" t="s">
        <v>11</v>
      </c>
      <c r="G606" s="25" t="s">
        <v>10531</v>
      </c>
      <c r="H606" s="25" t="s">
        <v>10533</v>
      </c>
      <c r="I606" s="25" t="s">
        <v>6508</v>
      </c>
      <c r="J606" s="24">
        <v>4.7378813433838454E-4</v>
      </c>
      <c r="K606" s="24">
        <v>5.4556073695267863E-10</v>
      </c>
      <c r="L606" s="24">
        <v>0.999526211320101</v>
      </c>
    </row>
    <row r="607" spans="1:12" ht="127.5" x14ac:dyDescent="0.2">
      <c r="A607" s="25" t="s">
        <v>8703</v>
      </c>
      <c r="B607" s="25" t="s">
        <v>8704</v>
      </c>
      <c r="C607" s="25" t="s">
        <v>500</v>
      </c>
      <c r="D607" s="25" t="s">
        <v>6339</v>
      </c>
      <c r="E607" s="24" t="b">
        <v>0</v>
      </c>
      <c r="F607" s="25" t="s">
        <v>11</v>
      </c>
      <c r="G607" s="25" t="s">
        <v>11212</v>
      </c>
      <c r="H607" s="25" t="s">
        <v>11213</v>
      </c>
      <c r="I607" s="25" t="s">
        <v>8707</v>
      </c>
      <c r="J607" s="24">
        <v>6.4266339711349841E-5</v>
      </c>
      <c r="K607" s="24">
        <v>6.5376491111733446E-11</v>
      </c>
      <c r="L607" s="24">
        <v>0.99993573359491228</v>
      </c>
    </row>
    <row r="608" spans="1:12" ht="102" x14ac:dyDescent="0.2">
      <c r="A608" s="25" t="s">
        <v>8703</v>
      </c>
      <c r="B608" s="25" t="s">
        <v>8717</v>
      </c>
      <c r="C608" s="25" t="s">
        <v>500</v>
      </c>
      <c r="D608" s="25" t="s">
        <v>6339</v>
      </c>
      <c r="E608" s="24" t="b">
        <v>0</v>
      </c>
      <c r="F608" s="25" t="s">
        <v>11</v>
      </c>
      <c r="G608" s="25" t="s">
        <v>9085</v>
      </c>
      <c r="H608" s="25" t="s">
        <v>11218</v>
      </c>
      <c r="I608" s="25" t="s">
        <v>11219</v>
      </c>
      <c r="J608" s="24">
        <v>4.4535851915729536E-4</v>
      </c>
      <c r="K608" s="24">
        <v>9.9473552836298794E-12</v>
      </c>
      <c r="L608" s="24">
        <v>0.99955464147089546</v>
      </c>
    </row>
    <row r="609" spans="1:12" ht="114.75" x14ac:dyDescent="0.2">
      <c r="A609" s="25" t="s">
        <v>8703</v>
      </c>
      <c r="B609" s="25" t="s">
        <v>8717</v>
      </c>
      <c r="C609" s="25" t="s">
        <v>500</v>
      </c>
      <c r="D609" s="25" t="s">
        <v>6339</v>
      </c>
      <c r="E609" s="24" t="b">
        <v>0</v>
      </c>
      <c r="F609" s="25" t="s">
        <v>11</v>
      </c>
      <c r="G609" s="25" t="s">
        <v>8720</v>
      </c>
      <c r="H609" s="25" t="s">
        <v>11220</v>
      </c>
      <c r="I609" s="25" t="s">
        <v>11221</v>
      </c>
      <c r="J609" s="24">
        <v>3.3672611853397086E-4</v>
      </c>
      <c r="K609" s="24">
        <v>9.2859443654684956E-13</v>
      </c>
      <c r="L609" s="24">
        <v>0.99966327388053755</v>
      </c>
    </row>
    <row r="610" spans="1:12" ht="191.25" x14ac:dyDescent="0.2">
      <c r="A610" s="25" t="s">
        <v>8647</v>
      </c>
      <c r="B610" s="25" t="s">
        <v>8648</v>
      </c>
      <c r="C610" s="25" t="s">
        <v>500</v>
      </c>
      <c r="D610" s="25" t="s">
        <v>6339</v>
      </c>
      <c r="E610" s="24" t="b">
        <v>0</v>
      </c>
      <c r="F610" s="25" t="s">
        <v>11</v>
      </c>
      <c r="G610" s="25" t="s">
        <v>8649</v>
      </c>
      <c r="H610" s="25" t="s">
        <v>11195</v>
      </c>
      <c r="I610" s="25" t="s">
        <v>11196</v>
      </c>
      <c r="J610" s="24">
        <v>9.605952597698058E-7</v>
      </c>
      <c r="K610" s="24">
        <v>7.0401648677739276E-13</v>
      </c>
      <c r="L610" s="24">
        <v>0.99999903940403623</v>
      </c>
    </row>
    <row r="611" spans="1:12" ht="153" x14ac:dyDescent="0.2">
      <c r="A611" s="25" t="s">
        <v>8647</v>
      </c>
      <c r="B611" s="25" t="s">
        <v>8648</v>
      </c>
      <c r="C611" s="25" t="s">
        <v>500</v>
      </c>
      <c r="D611" s="25" t="s">
        <v>6339</v>
      </c>
      <c r="E611" s="24" t="b">
        <v>0</v>
      </c>
      <c r="F611" s="25" t="s">
        <v>11</v>
      </c>
      <c r="G611" s="25" t="s">
        <v>11197</v>
      </c>
      <c r="H611" s="25" t="s">
        <v>11198</v>
      </c>
      <c r="I611" s="25" t="s">
        <v>11199</v>
      </c>
      <c r="J611" s="24">
        <v>5.4825929176374451E-6</v>
      </c>
      <c r="K611" s="24">
        <v>2.9368958104514082E-12</v>
      </c>
      <c r="L611" s="24">
        <v>0.99999451740414558</v>
      </c>
    </row>
    <row r="612" spans="1:12" ht="89.25" x14ac:dyDescent="0.2">
      <c r="A612" s="25" t="s">
        <v>7019</v>
      </c>
      <c r="B612" s="25" t="s">
        <v>7020</v>
      </c>
      <c r="C612" s="25" t="s">
        <v>500</v>
      </c>
      <c r="D612" s="25" t="s">
        <v>6339</v>
      </c>
      <c r="E612" s="24" t="b">
        <v>0</v>
      </c>
      <c r="F612" s="25" t="s">
        <v>11</v>
      </c>
      <c r="G612" s="25" t="s">
        <v>9085</v>
      </c>
      <c r="H612" s="25" t="s">
        <v>7021</v>
      </c>
      <c r="I612" s="25" t="s">
        <v>7022</v>
      </c>
      <c r="J612" s="24">
        <v>1.345713853532713E-7</v>
      </c>
      <c r="K612" s="24">
        <v>4.2220704448503937E-13</v>
      </c>
      <c r="L612" s="24">
        <v>0.99999986542819241</v>
      </c>
    </row>
    <row r="613" spans="1:12" ht="51" x14ac:dyDescent="0.2">
      <c r="A613" s="25" t="s">
        <v>7019</v>
      </c>
      <c r="B613" s="25" t="s">
        <v>7020</v>
      </c>
      <c r="C613" s="25" t="s">
        <v>500</v>
      </c>
      <c r="D613" s="25" t="s">
        <v>6339</v>
      </c>
      <c r="E613" s="24" t="b">
        <v>0</v>
      </c>
      <c r="F613" s="25" t="s">
        <v>11</v>
      </c>
      <c r="G613" s="25" t="s">
        <v>7023</v>
      </c>
      <c r="H613" s="25" t="s">
        <v>7024</v>
      </c>
      <c r="I613" s="25" t="s">
        <v>9085</v>
      </c>
      <c r="J613" s="24">
        <v>2.0665850162155772E-3</v>
      </c>
      <c r="K613" s="24">
        <v>5.6822095294261591E-11</v>
      </c>
      <c r="L613" s="24">
        <v>0.99793341492696241</v>
      </c>
    </row>
    <row r="614" spans="1:12" ht="127.5" x14ac:dyDescent="0.2">
      <c r="A614" s="25" t="s">
        <v>4019</v>
      </c>
      <c r="B614" s="25" t="s">
        <v>7600</v>
      </c>
      <c r="C614" s="25" t="s">
        <v>500</v>
      </c>
      <c r="D614" s="25" t="s">
        <v>6339</v>
      </c>
      <c r="E614" s="24" t="b">
        <v>0</v>
      </c>
      <c r="F614" s="25" t="s">
        <v>11</v>
      </c>
      <c r="G614" s="25" t="s">
        <v>10875</v>
      </c>
      <c r="H614" s="25" t="s">
        <v>10876</v>
      </c>
      <c r="I614" s="25" t="s">
        <v>10877</v>
      </c>
      <c r="J614" s="24">
        <v>7.2816918648407733E-11</v>
      </c>
      <c r="K614" s="24">
        <v>8.3054987877818002E-12</v>
      </c>
      <c r="L614" s="24">
        <v>0.99999999991887756</v>
      </c>
    </row>
    <row r="615" spans="1:12" ht="63.75" x14ac:dyDescent="0.2">
      <c r="A615" s="25" t="s">
        <v>4019</v>
      </c>
      <c r="B615" s="25" t="s">
        <v>7600</v>
      </c>
      <c r="C615" s="25" t="s">
        <v>500</v>
      </c>
      <c r="D615" s="25" t="s">
        <v>6339</v>
      </c>
      <c r="E615" s="24" t="b">
        <v>0</v>
      </c>
      <c r="F615" s="25" t="s">
        <v>11</v>
      </c>
      <c r="G615" s="25" t="s">
        <v>10878</v>
      </c>
      <c r="H615" s="25" t="s">
        <v>7605</v>
      </c>
      <c r="I615" s="25" t="s">
        <v>7606</v>
      </c>
      <c r="J615" s="24">
        <v>1.9709451970359618E-3</v>
      </c>
      <c r="K615" s="24">
        <v>1.4900583342641088E-10</v>
      </c>
      <c r="L615" s="24">
        <v>0.99802905465395819</v>
      </c>
    </row>
    <row r="616" spans="1:12" ht="178.5" x14ac:dyDescent="0.2">
      <c r="A616" s="25" t="s">
        <v>7308</v>
      </c>
      <c r="B616" s="25" t="s">
        <v>7309</v>
      </c>
      <c r="C616" s="25" t="s">
        <v>500</v>
      </c>
      <c r="D616" s="25" t="s">
        <v>6339</v>
      </c>
      <c r="E616" s="24" t="b">
        <v>0</v>
      </c>
      <c r="F616" s="25" t="s">
        <v>11</v>
      </c>
      <c r="G616" s="25" t="s">
        <v>9085</v>
      </c>
      <c r="H616" s="25" t="s">
        <v>7310</v>
      </c>
      <c r="I616" s="25" t="s">
        <v>10792</v>
      </c>
      <c r="J616" s="24">
        <v>0.44116624032756402</v>
      </c>
      <c r="K616" s="24">
        <v>8.1123082594295132E-11</v>
      </c>
      <c r="L616" s="24">
        <v>0.55883375959131287</v>
      </c>
    </row>
    <row r="617" spans="1:12" ht="89.25" x14ac:dyDescent="0.2">
      <c r="A617" s="25" t="s">
        <v>8250</v>
      </c>
      <c r="B617" s="25" t="s">
        <v>8251</v>
      </c>
      <c r="C617" s="25" t="s">
        <v>500</v>
      </c>
      <c r="D617" s="25" t="s">
        <v>6339</v>
      </c>
      <c r="E617" s="24" t="b">
        <v>0</v>
      </c>
      <c r="F617" s="25" t="s">
        <v>11</v>
      </c>
      <c r="G617" s="25" t="s">
        <v>9085</v>
      </c>
      <c r="H617" s="25" t="s">
        <v>11072</v>
      </c>
      <c r="I617" s="25" t="s">
        <v>11073</v>
      </c>
      <c r="J617" s="24">
        <v>2.4954607481029591E-2</v>
      </c>
      <c r="K617" s="24">
        <v>2.1767484412916753E-11</v>
      </c>
      <c r="L617" s="24">
        <v>0.9750453924972029</v>
      </c>
    </row>
    <row r="618" spans="1:12" ht="140.25" x14ac:dyDescent="0.2">
      <c r="A618" s="25" t="s">
        <v>8250</v>
      </c>
      <c r="B618" s="25" t="s">
        <v>8251</v>
      </c>
      <c r="C618" s="25" t="s">
        <v>500</v>
      </c>
      <c r="D618" s="25" t="s">
        <v>6339</v>
      </c>
      <c r="E618" s="24" t="b">
        <v>0</v>
      </c>
      <c r="F618" s="25" t="s">
        <v>11</v>
      </c>
      <c r="G618" s="25" t="s">
        <v>8256</v>
      </c>
      <c r="H618" s="25" t="s">
        <v>8257</v>
      </c>
      <c r="I618" s="25" t="s">
        <v>8258</v>
      </c>
      <c r="J618" s="24">
        <v>0.48207423087706291</v>
      </c>
      <c r="K618" s="24">
        <v>1.6916343708881213E-10</v>
      </c>
      <c r="L618" s="24">
        <v>0.51792576895377362</v>
      </c>
    </row>
    <row r="619" spans="1:12" ht="153" x14ac:dyDescent="0.2">
      <c r="A619" s="25" t="s">
        <v>7066</v>
      </c>
      <c r="B619" s="25" t="s">
        <v>7067</v>
      </c>
      <c r="C619" s="25" t="s">
        <v>500</v>
      </c>
      <c r="D619" s="25" t="s">
        <v>6339</v>
      </c>
      <c r="E619" s="24" t="b">
        <v>0</v>
      </c>
      <c r="F619" s="25" t="s">
        <v>11</v>
      </c>
      <c r="G619" s="25" t="s">
        <v>10707</v>
      </c>
      <c r="H619" s="25" t="s">
        <v>10708</v>
      </c>
      <c r="I619" s="25" t="s">
        <v>10709</v>
      </c>
      <c r="J619" s="24">
        <v>0.42500834288003225</v>
      </c>
      <c r="K619" s="24">
        <v>3.7971841528237057E-11</v>
      </c>
      <c r="L619" s="24">
        <v>0.57499165708199595</v>
      </c>
    </row>
    <row r="620" spans="1:12" ht="229.5" x14ac:dyDescent="0.2">
      <c r="A620" s="25" t="s">
        <v>7066</v>
      </c>
      <c r="B620" s="25" t="s">
        <v>7067</v>
      </c>
      <c r="C620" s="25" t="s">
        <v>500</v>
      </c>
      <c r="D620" s="25" t="s">
        <v>6339</v>
      </c>
      <c r="E620" s="24" t="b">
        <v>0</v>
      </c>
      <c r="F620" s="25" t="s">
        <v>11</v>
      </c>
      <c r="G620" s="25" t="s">
        <v>10708</v>
      </c>
      <c r="H620" s="25" t="s">
        <v>7071</v>
      </c>
      <c r="I620" s="25" t="s">
        <v>10710</v>
      </c>
      <c r="J620" s="24">
        <v>1.740326613091823E-6</v>
      </c>
      <c r="K620" s="24">
        <v>8.5832463206092285E-12</v>
      </c>
      <c r="L620" s="24">
        <v>0.99999825966480371</v>
      </c>
    </row>
    <row r="621" spans="1:12" ht="280.5" x14ac:dyDescent="0.2">
      <c r="A621" s="25" t="s">
        <v>7066</v>
      </c>
      <c r="B621" s="25" t="s">
        <v>7067</v>
      </c>
      <c r="C621" s="25" t="s">
        <v>500</v>
      </c>
      <c r="D621" s="25" t="s">
        <v>6339</v>
      </c>
      <c r="E621" s="24" t="b">
        <v>0</v>
      </c>
      <c r="F621" s="25" t="s">
        <v>11</v>
      </c>
      <c r="G621" s="25" t="s">
        <v>7071</v>
      </c>
      <c r="H621" s="25" t="s">
        <v>10711</v>
      </c>
      <c r="I621" s="25" t="s">
        <v>10712</v>
      </c>
      <c r="J621" s="24">
        <v>1.697533593696581E-7</v>
      </c>
      <c r="K621" s="24">
        <v>1.0791457011220105E-13</v>
      </c>
      <c r="L621" s="24">
        <v>0.99999983024653272</v>
      </c>
    </row>
    <row r="622" spans="1:12" ht="102" x14ac:dyDescent="0.2">
      <c r="A622" s="25" t="s">
        <v>7066</v>
      </c>
      <c r="B622" s="25" t="s">
        <v>7075</v>
      </c>
      <c r="C622" s="25" t="s">
        <v>500</v>
      </c>
      <c r="D622" s="25" t="s">
        <v>6339</v>
      </c>
      <c r="E622" s="24" t="b">
        <v>0</v>
      </c>
      <c r="F622" s="25" t="s">
        <v>11</v>
      </c>
      <c r="G622" s="25" t="s">
        <v>10713</v>
      </c>
      <c r="H622" s="25" t="s">
        <v>10714</v>
      </c>
      <c r="I622" s="25" t="s">
        <v>10715</v>
      </c>
      <c r="J622" s="24">
        <v>2.1644359010595473E-8</v>
      </c>
      <c r="K622" s="24">
        <v>4.1597787961802113E-14</v>
      </c>
      <c r="L622" s="24">
        <v>0.99999997835559928</v>
      </c>
    </row>
    <row r="623" spans="1:12" ht="153" x14ac:dyDescent="0.2">
      <c r="A623" s="25" t="s">
        <v>3949</v>
      </c>
      <c r="B623" s="25" t="s">
        <v>6046</v>
      </c>
      <c r="C623" s="25" t="s">
        <v>500</v>
      </c>
      <c r="D623" s="25" t="s">
        <v>5924</v>
      </c>
      <c r="E623" s="24" t="b">
        <v>0</v>
      </c>
      <c r="F623" s="25" t="s">
        <v>11</v>
      </c>
      <c r="G623" s="25" t="s">
        <v>10429</v>
      </c>
      <c r="H623" s="25" t="s">
        <v>6048</v>
      </c>
      <c r="I623" s="25" t="s">
        <v>6049</v>
      </c>
      <c r="J623" s="24">
        <v>7.5639654668505111E-3</v>
      </c>
      <c r="K623" s="24">
        <v>4.3439132921435788E-10</v>
      </c>
      <c r="L623" s="24">
        <v>0.99243603409875814</v>
      </c>
    </row>
    <row r="624" spans="1:12" ht="102" x14ac:dyDescent="0.2">
      <c r="A624" s="25" t="s">
        <v>8574</v>
      </c>
      <c r="B624" s="25" t="s">
        <v>8575</v>
      </c>
      <c r="C624" s="25" t="s">
        <v>500</v>
      </c>
      <c r="D624" s="25" t="s">
        <v>6339</v>
      </c>
      <c r="E624" s="24" t="b">
        <v>0</v>
      </c>
      <c r="F624" s="25" t="s">
        <v>11</v>
      </c>
      <c r="G624" s="25" t="s">
        <v>8576</v>
      </c>
      <c r="H624" s="25" t="s">
        <v>11179</v>
      </c>
      <c r="I624" s="25" t="s">
        <v>8578</v>
      </c>
      <c r="J624" s="24">
        <v>1.1536210457210161E-6</v>
      </c>
      <c r="K624" s="24">
        <v>7.5554186303303975E-13</v>
      </c>
      <c r="L624" s="24">
        <v>0.99999884637819869</v>
      </c>
    </row>
    <row r="625" spans="1:12" ht="76.5" x14ac:dyDescent="0.2">
      <c r="A625" s="25" t="s">
        <v>8574</v>
      </c>
      <c r="B625" s="25" t="s">
        <v>8575</v>
      </c>
      <c r="C625" s="25" t="s">
        <v>500</v>
      </c>
      <c r="D625" s="25" t="s">
        <v>6339</v>
      </c>
      <c r="E625" s="24" t="b">
        <v>0</v>
      </c>
      <c r="F625" s="25" t="s">
        <v>11</v>
      </c>
      <c r="G625" s="25" t="s">
        <v>11180</v>
      </c>
      <c r="H625" s="25" t="s">
        <v>8580</v>
      </c>
      <c r="I625" s="25" t="s">
        <v>9085</v>
      </c>
      <c r="J625" s="24">
        <v>4.3134438820665027E-4</v>
      </c>
      <c r="K625" s="24">
        <v>2.1416884704794658E-10</v>
      </c>
      <c r="L625" s="24">
        <v>0.99956865539762452</v>
      </c>
    </row>
    <row r="626" spans="1:12" ht="76.5" x14ac:dyDescent="0.2">
      <c r="A626" s="25" t="s">
        <v>7546</v>
      </c>
      <c r="B626" s="25" t="s">
        <v>7547</v>
      </c>
      <c r="C626" s="25" t="s">
        <v>500</v>
      </c>
      <c r="D626" s="25" t="s">
        <v>6339</v>
      </c>
      <c r="E626" s="24" t="b">
        <v>0</v>
      </c>
      <c r="F626" s="25" t="s">
        <v>11</v>
      </c>
      <c r="G626" s="25" t="s">
        <v>7548</v>
      </c>
      <c r="H626" s="25" t="s">
        <v>7549</v>
      </c>
      <c r="I626" s="25" t="s">
        <v>10858</v>
      </c>
      <c r="J626" s="24">
        <v>8.6837731263960378E-6</v>
      </c>
      <c r="K626" s="24">
        <v>2.2273037564821963E-11</v>
      </c>
      <c r="L626" s="24">
        <v>0.99999131620460058</v>
      </c>
    </row>
    <row r="627" spans="1:12" ht="63.75" x14ac:dyDescent="0.2">
      <c r="A627" s="25" t="s">
        <v>7546</v>
      </c>
      <c r="B627" s="25" t="s">
        <v>7551</v>
      </c>
      <c r="C627" s="25" t="s">
        <v>500</v>
      </c>
      <c r="D627" s="25" t="s">
        <v>6339</v>
      </c>
      <c r="E627" s="24" t="b">
        <v>0</v>
      </c>
      <c r="F627" s="25" t="s">
        <v>11</v>
      </c>
      <c r="G627" s="25" t="s">
        <v>7552</v>
      </c>
      <c r="H627" s="25" t="s">
        <v>7553</v>
      </c>
      <c r="I627" s="25" t="s">
        <v>10859</v>
      </c>
      <c r="J627" s="24">
        <v>6.5952408706163878E-5</v>
      </c>
      <c r="K627" s="24">
        <v>1.9614135714820075E-11</v>
      </c>
      <c r="L627" s="24">
        <v>0.99993404757167959</v>
      </c>
    </row>
    <row r="628" spans="1:12" ht="191.25" x14ac:dyDescent="0.2">
      <c r="A628" s="25" t="s">
        <v>7546</v>
      </c>
      <c r="B628" s="25" t="s">
        <v>7558</v>
      </c>
      <c r="C628" s="25" t="s">
        <v>500</v>
      </c>
      <c r="D628" s="25" t="s">
        <v>6339</v>
      </c>
      <c r="E628" s="24" t="b">
        <v>0</v>
      </c>
      <c r="F628" s="25" t="s">
        <v>11</v>
      </c>
      <c r="G628" s="25" t="s">
        <v>7559</v>
      </c>
      <c r="H628" s="25" t="s">
        <v>7560</v>
      </c>
      <c r="I628" s="25" t="s">
        <v>7561</v>
      </c>
      <c r="J628" s="24">
        <v>4.9004407746619204E-3</v>
      </c>
      <c r="K628" s="24">
        <v>4.703428922614967E-10</v>
      </c>
      <c r="L628" s="24">
        <v>0.99509955875499512</v>
      </c>
    </row>
    <row r="629" spans="1:12" ht="153" x14ac:dyDescent="0.2">
      <c r="A629" s="25" t="s">
        <v>877</v>
      </c>
      <c r="B629" s="25" t="s">
        <v>6880</v>
      </c>
      <c r="C629" s="25" t="s">
        <v>500</v>
      </c>
      <c r="D629" s="25" t="s">
        <v>6339</v>
      </c>
      <c r="E629" s="24" t="b">
        <v>0</v>
      </c>
      <c r="F629" s="25" t="s">
        <v>11</v>
      </c>
      <c r="G629" s="25" t="s">
        <v>6881</v>
      </c>
      <c r="H629" s="25" t="s">
        <v>6882</v>
      </c>
      <c r="I629" s="25" t="s">
        <v>10637</v>
      </c>
      <c r="J629" s="24">
        <v>3.9315314529872587E-2</v>
      </c>
      <c r="K629" s="24">
        <v>5.5616826564995973E-10</v>
      </c>
      <c r="L629" s="24">
        <v>0.9606846849139592</v>
      </c>
    </row>
    <row r="630" spans="1:12" ht="242.25" x14ac:dyDescent="0.2">
      <c r="A630" s="25" t="s">
        <v>3576</v>
      </c>
      <c r="B630" s="25" t="s">
        <v>3577</v>
      </c>
      <c r="C630" s="25" t="s">
        <v>500</v>
      </c>
      <c r="D630" s="25" t="s">
        <v>3036</v>
      </c>
      <c r="E630" s="24" t="b">
        <v>0</v>
      </c>
      <c r="F630" s="25" t="s">
        <v>11</v>
      </c>
      <c r="G630" s="25" t="s">
        <v>3578</v>
      </c>
      <c r="H630" s="25" t="s">
        <v>3579</v>
      </c>
      <c r="I630" s="25" t="s">
        <v>3580</v>
      </c>
      <c r="J630" s="24">
        <v>5.4882740920913524E-3</v>
      </c>
      <c r="K630" s="24">
        <v>5.0388574761958574E-5</v>
      </c>
      <c r="L630" s="24">
        <v>0.99446133733314668</v>
      </c>
    </row>
    <row r="631" spans="1:12" ht="114.75" x14ac:dyDescent="0.2">
      <c r="A631" s="25" t="s">
        <v>8294</v>
      </c>
      <c r="B631" s="25" t="s">
        <v>8295</v>
      </c>
      <c r="C631" s="25" t="s">
        <v>500</v>
      </c>
      <c r="D631" s="25" t="s">
        <v>6339</v>
      </c>
      <c r="E631" s="24" t="b">
        <v>0</v>
      </c>
      <c r="F631" s="25" t="s">
        <v>11</v>
      </c>
      <c r="G631" s="25" t="s">
        <v>8296</v>
      </c>
      <c r="H631" s="25" t="s">
        <v>11082</v>
      </c>
      <c r="I631" s="25" t="s">
        <v>8298</v>
      </c>
      <c r="J631" s="24">
        <v>0.23899593977066938</v>
      </c>
      <c r="K631" s="24">
        <v>2.6742998995816324E-9</v>
      </c>
      <c r="L631" s="24">
        <v>0.76100405755503064</v>
      </c>
    </row>
    <row r="632" spans="1:12" ht="76.5" x14ac:dyDescent="0.2">
      <c r="A632" s="25" t="s">
        <v>8294</v>
      </c>
      <c r="B632" s="25" t="s">
        <v>8295</v>
      </c>
      <c r="C632" s="25" t="s">
        <v>500</v>
      </c>
      <c r="D632" s="25" t="s">
        <v>6339</v>
      </c>
      <c r="E632" s="24" t="b">
        <v>0</v>
      </c>
      <c r="F632" s="25" t="s">
        <v>11</v>
      </c>
      <c r="G632" s="25" t="s">
        <v>8299</v>
      </c>
      <c r="H632" s="25" t="s">
        <v>8300</v>
      </c>
      <c r="I632" s="25" t="s">
        <v>9085</v>
      </c>
      <c r="J632" s="24">
        <v>0.38564197151487273</v>
      </c>
      <c r="K632" s="24">
        <v>6.8666193214649076E-12</v>
      </c>
      <c r="L632" s="24">
        <v>0.6143580284782606</v>
      </c>
    </row>
    <row r="633" spans="1:12" ht="165.75" x14ac:dyDescent="0.2">
      <c r="A633" s="25" t="s">
        <v>7673</v>
      </c>
      <c r="B633" s="25" t="s">
        <v>7674</v>
      </c>
      <c r="C633" s="25" t="s">
        <v>500</v>
      </c>
      <c r="D633" s="25" t="s">
        <v>6339</v>
      </c>
      <c r="E633" s="24" t="b">
        <v>0</v>
      </c>
      <c r="F633" s="25" t="s">
        <v>11</v>
      </c>
      <c r="G633" s="25" t="s">
        <v>10887</v>
      </c>
      <c r="H633" s="25" t="s">
        <v>7676</v>
      </c>
      <c r="I633" s="25" t="s">
        <v>7677</v>
      </c>
      <c r="J633" s="24">
        <v>2.4323685505866235E-3</v>
      </c>
      <c r="K633" s="24">
        <v>2.4014755835846755E-10</v>
      </c>
      <c r="L633" s="24">
        <v>0.99756763120926595</v>
      </c>
    </row>
    <row r="634" spans="1:12" ht="89.25" x14ac:dyDescent="0.2">
      <c r="A634" s="25" t="s">
        <v>7673</v>
      </c>
      <c r="B634" s="25" t="s">
        <v>7674</v>
      </c>
      <c r="C634" s="25" t="s">
        <v>500</v>
      </c>
      <c r="D634" s="25" t="s">
        <v>6339</v>
      </c>
      <c r="E634" s="24" t="b">
        <v>0</v>
      </c>
      <c r="F634" s="25" t="s">
        <v>11</v>
      </c>
      <c r="G634" s="25" t="s">
        <v>10888</v>
      </c>
      <c r="H634" s="25" t="s">
        <v>10889</v>
      </c>
      <c r="I634" s="25" t="s">
        <v>9085</v>
      </c>
      <c r="J634" s="24">
        <v>0.13474204074889273</v>
      </c>
      <c r="K634" s="24">
        <v>2.5622597787647417E-10</v>
      </c>
      <c r="L634" s="24">
        <v>0.86525795899488123</v>
      </c>
    </row>
    <row r="635" spans="1:12" ht="127.5" x14ac:dyDescent="0.2">
      <c r="A635" s="25" t="s">
        <v>4345</v>
      </c>
      <c r="B635" s="25" t="s">
        <v>6871</v>
      </c>
      <c r="C635" s="25" t="s">
        <v>500</v>
      </c>
      <c r="D635" s="25" t="s">
        <v>6339</v>
      </c>
      <c r="E635" s="24" t="b">
        <v>0</v>
      </c>
      <c r="F635" s="25" t="s">
        <v>11</v>
      </c>
      <c r="G635" s="25" t="s">
        <v>9085</v>
      </c>
      <c r="H635" s="25" t="s">
        <v>10630</v>
      </c>
      <c r="I635" s="25" t="s">
        <v>10631</v>
      </c>
      <c r="J635" s="24">
        <v>9.7704306939062929E-2</v>
      </c>
      <c r="K635" s="24">
        <v>3.5594161816947062E-9</v>
      </c>
      <c r="L635" s="24">
        <v>0.90229568950152095</v>
      </c>
    </row>
    <row r="636" spans="1:12" ht="102" x14ac:dyDescent="0.2">
      <c r="A636" s="25" t="s">
        <v>6795</v>
      </c>
      <c r="B636" s="25" t="s">
        <v>6796</v>
      </c>
      <c r="C636" s="25" t="s">
        <v>500</v>
      </c>
      <c r="D636" s="25" t="s">
        <v>6339</v>
      </c>
      <c r="E636" s="24" t="b">
        <v>0</v>
      </c>
      <c r="F636" s="25" t="s">
        <v>11</v>
      </c>
      <c r="G636" s="25" t="s">
        <v>6797</v>
      </c>
      <c r="H636" s="25" t="s">
        <v>6798</v>
      </c>
      <c r="I636" s="25" t="s">
        <v>6799</v>
      </c>
      <c r="J636" s="24">
        <v>1.6569555901359368E-4</v>
      </c>
      <c r="K636" s="24">
        <v>9.5066473396764755E-12</v>
      </c>
      <c r="L636" s="24">
        <v>0.9998343044314798</v>
      </c>
    </row>
    <row r="637" spans="1:12" ht="178.5" x14ac:dyDescent="0.2">
      <c r="A637" s="25" t="s">
        <v>8414</v>
      </c>
      <c r="B637" s="25" t="s">
        <v>8415</v>
      </c>
      <c r="C637" s="25" t="s">
        <v>500</v>
      </c>
      <c r="D637" s="25" t="s">
        <v>6339</v>
      </c>
      <c r="E637" s="24" t="b">
        <v>0</v>
      </c>
      <c r="F637" s="25" t="s">
        <v>11</v>
      </c>
      <c r="G637" s="25" t="s">
        <v>8416</v>
      </c>
      <c r="H637" s="25" t="s">
        <v>11117</v>
      </c>
      <c r="I637" s="25" t="s">
        <v>8418</v>
      </c>
      <c r="J637" s="24">
        <v>4.4639934938081516E-7</v>
      </c>
      <c r="K637" s="24">
        <v>6.7713874079155281E-14</v>
      </c>
      <c r="L637" s="24">
        <v>0.9999995536005829</v>
      </c>
    </row>
    <row r="638" spans="1:12" ht="127.5" x14ac:dyDescent="0.2">
      <c r="A638" s="25" t="s">
        <v>6528</v>
      </c>
      <c r="B638" s="25" t="s">
        <v>6529</v>
      </c>
      <c r="C638" s="25" t="s">
        <v>500</v>
      </c>
      <c r="D638" s="25" t="s">
        <v>6339</v>
      </c>
      <c r="E638" s="24" t="b">
        <v>0</v>
      </c>
      <c r="F638" s="25" t="s">
        <v>11</v>
      </c>
      <c r="G638" s="25" t="s">
        <v>6530</v>
      </c>
      <c r="H638" s="25" t="s">
        <v>6531</v>
      </c>
      <c r="I638" s="25" t="s">
        <v>9085</v>
      </c>
      <c r="J638" s="24">
        <v>2.2768787251130289E-6</v>
      </c>
      <c r="K638" s="24">
        <v>4.2991537066909265E-10</v>
      </c>
      <c r="L638" s="24">
        <v>0.99999772269135956</v>
      </c>
    </row>
    <row r="639" spans="1:12" ht="114.75" x14ac:dyDescent="0.2">
      <c r="A639" s="25" t="s">
        <v>6528</v>
      </c>
      <c r="B639" s="25" t="s">
        <v>6529</v>
      </c>
      <c r="C639" s="25" t="s">
        <v>500</v>
      </c>
      <c r="D639" s="25" t="s">
        <v>6339</v>
      </c>
      <c r="E639" s="24" t="b">
        <v>0</v>
      </c>
      <c r="F639" s="25" t="s">
        <v>11</v>
      </c>
      <c r="G639" s="25" t="s">
        <v>6541</v>
      </c>
      <c r="H639" s="25" t="s">
        <v>6542</v>
      </c>
      <c r="I639" s="25" t="s">
        <v>10540</v>
      </c>
      <c r="J639" s="24">
        <v>1.2360474256426535E-6</v>
      </c>
      <c r="K639" s="24">
        <v>4.3353909586169546E-11</v>
      </c>
      <c r="L639" s="24">
        <v>0.99999876390922049</v>
      </c>
    </row>
    <row r="640" spans="1:12" ht="89.25" x14ac:dyDescent="0.2">
      <c r="A640" s="25" t="s">
        <v>6741</v>
      </c>
      <c r="B640" s="25" t="s">
        <v>6742</v>
      </c>
      <c r="C640" s="25" t="s">
        <v>500</v>
      </c>
      <c r="D640" s="25" t="s">
        <v>6339</v>
      </c>
      <c r="E640" s="24" t="b">
        <v>0</v>
      </c>
      <c r="F640" s="25" t="s">
        <v>11</v>
      </c>
      <c r="G640" s="25" t="s">
        <v>10583</v>
      </c>
      <c r="H640" s="25" t="s">
        <v>10584</v>
      </c>
      <c r="I640" s="25" t="s">
        <v>10585</v>
      </c>
      <c r="J640" s="24">
        <v>9.8024987292650895E-4</v>
      </c>
      <c r="K640" s="24">
        <v>1.3511087762304307E-8</v>
      </c>
      <c r="L640" s="24">
        <v>0.99901973661598586</v>
      </c>
    </row>
    <row r="641" spans="1:12" ht="114.75" x14ac:dyDescent="0.2">
      <c r="A641" s="25" t="s">
        <v>6741</v>
      </c>
      <c r="B641" s="25" t="s">
        <v>6746</v>
      </c>
      <c r="C641" s="25" t="s">
        <v>500</v>
      </c>
      <c r="D641" s="25" t="s">
        <v>6339</v>
      </c>
      <c r="E641" s="24" t="b">
        <v>0</v>
      </c>
      <c r="F641" s="25" t="s">
        <v>11</v>
      </c>
      <c r="G641" s="25" t="s">
        <v>9085</v>
      </c>
      <c r="H641" s="25" t="s">
        <v>6747</v>
      </c>
      <c r="I641" s="25" t="s">
        <v>6748</v>
      </c>
      <c r="J641" s="24">
        <v>4.7868209001705205E-7</v>
      </c>
      <c r="K641" s="24">
        <v>4.7516395168113032E-13</v>
      </c>
      <c r="L641" s="24">
        <v>0.99999952131743486</v>
      </c>
    </row>
    <row r="642" spans="1:12" ht="153" x14ac:dyDescent="0.2">
      <c r="A642" s="25" t="s">
        <v>6741</v>
      </c>
      <c r="B642" s="25" t="s">
        <v>6742</v>
      </c>
      <c r="C642" s="25" t="s">
        <v>500</v>
      </c>
      <c r="D642" s="25" t="s">
        <v>6339</v>
      </c>
      <c r="E642" s="24" t="b">
        <v>0</v>
      </c>
      <c r="F642" s="25" t="s">
        <v>11</v>
      </c>
      <c r="G642" s="25" t="s">
        <v>6747</v>
      </c>
      <c r="H642" s="25" t="s">
        <v>6749</v>
      </c>
      <c r="I642" s="25" t="s">
        <v>6750</v>
      </c>
      <c r="J642" s="24">
        <v>4.290527300789187E-5</v>
      </c>
      <c r="K642" s="24">
        <v>1.6445808126372087E-12</v>
      </c>
      <c r="L642" s="24">
        <v>0.99995709472534755</v>
      </c>
    </row>
    <row r="643" spans="1:12" ht="153" x14ac:dyDescent="0.2">
      <c r="A643" s="25" t="s">
        <v>6741</v>
      </c>
      <c r="B643" s="25" t="s">
        <v>6746</v>
      </c>
      <c r="C643" s="25" t="s">
        <v>500</v>
      </c>
      <c r="D643" s="25" t="s">
        <v>6339</v>
      </c>
      <c r="E643" s="24" t="b">
        <v>0</v>
      </c>
      <c r="F643" s="25" t="s">
        <v>11</v>
      </c>
      <c r="G643" s="25" t="s">
        <v>6749</v>
      </c>
      <c r="H643" s="25" t="s">
        <v>6751</v>
      </c>
      <c r="I643" s="25" t="s">
        <v>6752</v>
      </c>
      <c r="J643" s="24">
        <v>0.10726965415397779</v>
      </c>
      <c r="K643" s="24">
        <v>3.6707436219789483E-11</v>
      </c>
      <c r="L643" s="24">
        <v>0.89273034580931487</v>
      </c>
    </row>
    <row r="644" spans="1:12" ht="76.5" x14ac:dyDescent="0.2">
      <c r="A644" s="25" t="s">
        <v>6741</v>
      </c>
      <c r="B644" s="25" t="s">
        <v>6742</v>
      </c>
      <c r="C644" s="25" t="s">
        <v>500</v>
      </c>
      <c r="D644" s="25" t="s">
        <v>6339</v>
      </c>
      <c r="E644" s="24" t="b">
        <v>0</v>
      </c>
      <c r="F644" s="25" t="s">
        <v>11</v>
      </c>
      <c r="G644" s="25" t="s">
        <v>6751</v>
      </c>
      <c r="H644" s="25" t="s">
        <v>6753</v>
      </c>
      <c r="I644" s="25" t="s">
        <v>6754</v>
      </c>
      <c r="J644" s="24">
        <v>2.2180183224353514E-4</v>
      </c>
      <c r="K644" s="24">
        <v>2.4213447653150934E-10</v>
      </c>
      <c r="L644" s="24">
        <v>0.99977819792562195</v>
      </c>
    </row>
    <row r="645" spans="1:12" ht="89.25" x14ac:dyDescent="0.2">
      <c r="A645" s="25" t="s">
        <v>164</v>
      </c>
      <c r="B645" s="25" t="s">
        <v>1128</v>
      </c>
      <c r="C645" s="25" t="s">
        <v>500</v>
      </c>
      <c r="D645" s="25" t="s">
        <v>407</v>
      </c>
      <c r="E645" s="24" t="b">
        <v>0</v>
      </c>
      <c r="F645" s="25" t="s">
        <v>11</v>
      </c>
      <c r="G645" s="25" t="s">
        <v>1129</v>
      </c>
      <c r="H645" s="25" t="s">
        <v>1130</v>
      </c>
      <c r="I645" s="25" t="s">
        <v>9263</v>
      </c>
      <c r="J645" s="24">
        <v>1.612926704475376E-6</v>
      </c>
      <c r="K645" s="24">
        <v>3.4384581944470606E-6</v>
      </c>
      <c r="L645" s="24">
        <v>0.99999494861510108</v>
      </c>
    </row>
    <row r="646" spans="1:12" ht="153" x14ac:dyDescent="0.2">
      <c r="A646" s="25" t="s">
        <v>6224</v>
      </c>
      <c r="B646" s="25" t="s">
        <v>7980</v>
      </c>
      <c r="C646" s="25" t="s">
        <v>500</v>
      </c>
      <c r="D646" s="25" t="s">
        <v>6339</v>
      </c>
      <c r="E646" s="24" t="b">
        <v>0</v>
      </c>
      <c r="F646" s="25" t="s">
        <v>11</v>
      </c>
      <c r="G646" s="25" t="s">
        <v>7981</v>
      </c>
      <c r="H646" s="25" t="s">
        <v>7982</v>
      </c>
      <c r="I646" s="25" t="s">
        <v>7983</v>
      </c>
      <c r="J646" s="24">
        <v>0.17366501647561192</v>
      </c>
      <c r="K646" s="24">
        <v>7.1620341768280425E-8</v>
      </c>
      <c r="L646" s="24">
        <v>0.82633491190404629</v>
      </c>
    </row>
    <row r="647" spans="1:12" ht="127.5" x14ac:dyDescent="0.2">
      <c r="A647" s="25" t="s">
        <v>6224</v>
      </c>
      <c r="B647" s="25" t="s">
        <v>7980</v>
      </c>
      <c r="C647" s="25" t="s">
        <v>500</v>
      </c>
      <c r="D647" s="25" t="s">
        <v>6339</v>
      </c>
      <c r="E647" s="24" t="b">
        <v>0</v>
      </c>
      <c r="F647" s="25" t="s">
        <v>11</v>
      </c>
      <c r="G647" s="25" t="s">
        <v>7984</v>
      </c>
      <c r="H647" s="25" t="s">
        <v>7985</v>
      </c>
      <c r="I647" s="25" t="s">
        <v>7986</v>
      </c>
      <c r="J647" s="24">
        <v>1.449341530510261E-3</v>
      </c>
      <c r="K647" s="24">
        <v>1.4765718428537399E-10</v>
      </c>
      <c r="L647" s="24">
        <v>0.99855065832183254</v>
      </c>
    </row>
    <row r="648" spans="1:12" ht="191.25" x14ac:dyDescent="0.2">
      <c r="A648" s="25" t="s">
        <v>6224</v>
      </c>
      <c r="B648" s="25" t="s">
        <v>7987</v>
      </c>
      <c r="C648" s="25" t="s">
        <v>500</v>
      </c>
      <c r="D648" s="25" t="s">
        <v>6339</v>
      </c>
      <c r="E648" s="24" t="b">
        <v>0</v>
      </c>
      <c r="F648" s="25" t="s">
        <v>11</v>
      </c>
      <c r="G648" s="25" t="s">
        <v>7985</v>
      </c>
      <c r="H648" s="25" t="s">
        <v>7988</v>
      </c>
      <c r="I648" s="25" t="s">
        <v>7989</v>
      </c>
      <c r="J648" s="24">
        <v>9.890143310659797E-5</v>
      </c>
      <c r="K648" s="24">
        <v>2.8707123490626774E-11</v>
      </c>
      <c r="L648" s="24">
        <v>0.99990109853818621</v>
      </c>
    </row>
    <row r="649" spans="1:12" ht="76.5" x14ac:dyDescent="0.2">
      <c r="A649" s="25" t="s">
        <v>3325</v>
      </c>
      <c r="B649" s="25" t="s">
        <v>3326</v>
      </c>
      <c r="C649" s="25" t="s">
        <v>500</v>
      </c>
      <c r="D649" s="25" t="s">
        <v>3036</v>
      </c>
      <c r="E649" s="24" t="b">
        <v>0</v>
      </c>
      <c r="F649" s="25" t="s">
        <v>11</v>
      </c>
      <c r="G649" s="25" t="s">
        <v>3327</v>
      </c>
      <c r="H649" s="25" t="s">
        <v>3328</v>
      </c>
      <c r="I649" s="25" t="s">
        <v>3329</v>
      </c>
      <c r="J649" s="24">
        <v>3.7625436092995433E-7</v>
      </c>
      <c r="K649" s="24">
        <v>8.529012531549666E-7</v>
      </c>
      <c r="L649" s="24">
        <v>0.99999877084438582</v>
      </c>
    </row>
    <row r="650" spans="1:12" ht="140.25" x14ac:dyDescent="0.2">
      <c r="A650" s="25" t="s">
        <v>8178</v>
      </c>
      <c r="B650" s="25" t="s">
        <v>8179</v>
      </c>
      <c r="C650" s="25" t="s">
        <v>500</v>
      </c>
      <c r="D650" s="25" t="s">
        <v>6339</v>
      </c>
      <c r="E650" s="24" t="b">
        <v>0</v>
      </c>
      <c r="F650" s="25" t="s">
        <v>11</v>
      </c>
      <c r="G650" s="25" t="s">
        <v>8180</v>
      </c>
      <c r="H650" s="25" t="s">
        <v>8181</v>
      </c>
      <c r="I650" s="25" t="s">
        <v>8182</v>
      </c>
      <c r="J650" s="24">
        <v>1.3583727294646669E-3</v>
      </c>
      <c r="K650" s="24">
        <v>7.7140698891698781E-11</v>
      </c>
      <c r="L650" s="24">
        <v>0.99864162719339467</v>
      </c>
    </row>
    <row r="651" spans="1:12" ht="114.75" x14ac:dyDescent="0.2">
      <c r="A651" s="25" t="s">
        <v>8178</v>
      </c>
      <c r="B651" s="25" t="s">
        <v>8179</v>
      </c>
      <c r="C651" s="25" t="s">
        <v>500</v>
      </c>
      <c r="D651" s="25" t="s">
        <v>6339</v>
      </c>
      <c r="E651" s="24" t="b">
        <v>0</v>
      </c>
      <c r="F651" s="25" t="s">
        <v>11</v>
      </c>
      <c r="G651" s="25" t="s">
        <v>8181</v>
      </c>
      <c r="H651" s="25" t="s">
        <v>8183</v>
      </c>
      <c r="I651" s="25" t="s">
        <v>8184</v>
      </c>
      <c r="J651" s="24">
        <v>1.4651517436972834E-2</v>
      </c>
      <c r="K651" s="24">
        <v>1.2355136175073733E-9</v>
      </c>
      <c r="L651" s="24">
        <v>0.98534848132751363</v>
      </c>
    </row>
    <row r="652" spans="1:12" ht="127.5" x14ac:dyDescent="0.2">
      <c r="A652" s="25" t="s">
        <v>8178</v>
      </c>
      <c r="B652" s="25" t="s">
        <v>8185</v>
      </c>
      <c r="C652" s="25" t="s">
        <v>500</v>
      </c>
      <c r="D652" s="25" t="s">
        <v>6339</v>
      </c>
      <c r="E652" s="24" t="b">
        <v>0</v>
      </c>
      <c r="F652" s="25" t="s">
        <v>11</v>
      </c>
      <c r="G652" s="25" t="s">
        <v>8183</v>
      </c>
      <c r="H652" s="25" t="s">
        <v>8186</v>
      </c>
      <c r="I652" s="25" t="s">
        <v>8187</v>
      </c>
      <c r="J652" s="24">
        <v>2.9229241231398549E-2</v>
      </c>
      <c r="K652" s="24">
        <v>1.370147007771069E-10</v>
      </c>
      <c r="L652" s="24">
        <v>0.97077075863158679</v>
      </c>
    </row>
    <row r="653" spans="1:12" ht="76.5" x14ac:dyDescent="0.2">
      <c r="A653" s="25" t="s">
        <v>8178</v>
      </c>
      <c r="B653" s="25" t="s">
        <v>8192</v>
      </c>
      <c r="C653" s="25" t="s">
        <v>500</v>
      </c>
      <c r="D653" s="25" t="s">
        <v>6339</v>
      </c>
      <c r="E653" s="24" t="b">
        <v>0</v>
      </c>
      <c r="F653" s="25" t="s">
        <v>11</v>
      </c>
      <c r="G653" s="25" t="s">
        <v>11060</v>
      </c>
      <c r="H653" s="25" t="s">
        <v>8194</v>
      </c>
      <c r="I653" s="25" t="s">
        <v>8195</v>
      </c>
      <c r="J653" s="24">
        <v>0.22736254028094338</v>
      </c>
      <c r="K653" s="24">
        <v>2.167673704998948E-10</v>
      </c>
      <c r="L653" s="24">
        <v>0.77263745950228935</v>
      </c>
    </row>
    <row r="654" spans="1:12" ht="89.25" x14ac:dyDescent="0.2">
      <c r="A654" s="25" t="s">
        <v>8178</v>
      </c>
      <c r="B654" s="25" t="s">
        <v>8200</v>
      </c>
      <c r="C654" s="25" t="s">
        <v>500</v>
      </c>
      <c r="D654" s="25" t="s">
        <v>6339</v>
      </c>
      <c r="E654" s="24" t="b">
        <v>0</v>
      </c>
      <c r="F654" s="25" t="s">
        <v>11</v>
      </c>
      <c r="G654" s="25" t="s">
        <v>11068</v>
      </c>
      <c r="H654" s="25" t="s">
        <v>8236</v>
      </c>
      <c r="I654" s="25" t="s">
        <v>8237</v>
      </c>
      <c r="J654" s="24">
        <v>0.3380591790507298</v>
      </c>
      <c r="K654" s="24">
        <v>1.0273945924098105E-9</v>
      </c>
      <c r="L654" s="24">
        <v>0.66194081992187559</v>
      </c>
    </row>
    <row r="655" spans="1:12" ht="204" x14ac:dyDescent="0.2">
      <c r="A655" s="25" t="s">
        <v>82</v>
      </c>
      <c r="B655" s="25" t="s">
        <v>83</v>
      </c>
      <c r="C655" s="25" t="s">
        <v>88</v>
      </c>
      <c r="D655" s="25" t="s">
        <v>15</v>
      </c>
      <c r="E655" s="24" t="b">
        <v>0</v>
      </c>
      <c r="F655" s="25" t="s">
        <v>11</v>
      </c>
      <c r="G655" s="25" t="s">
        <v>89</v>
      </c>
      <c r="H655" s="25" t="s">
        <v>90</v>
      </c>
      <c r="I655" s="25" t="s">
        <v>91</v>
      </c>
      <c r="J655" s="24">
        <v>9.7817054657903341E-5</v>
      </c>
      <c r="K655" s="24">
        <v>2.1371531022080299E-2</v>
      </c>
      <c r="L655" s="24">
        <v>0.97853065192326183</v>
      </c>
    </row>
    <row r="656" spans="1:12" ht="191.25" x14ac:dyDescent="0.2">
      <c r="A656" s="25" t="s">
        <v>82</v>
      </c>
      <c r="B656" s="25" t="s">
        <v>87</v>
      </c>
      <c r="C656" s="25" t="s">
        <v>88</v>
      </c>
      <c r="D656" s="25" t="s">
        <v>15</v>
      </c>
      <c r="E656" s="24" t="b">
        <v>0</v>
      </c>
      <c r="F656" s="25" t="s">
        <v>11</v>
      </c>
      <c r="G656" s="25" t="s">
        <v>90</v>
      </c>
      <c r="H656" s="25" t="s">
        <v>92</v>
      </c>
      <c r="I656" s="25" t="s">
        <v>93</v>
      </c>
      <c r="J656" s="24">
        <v>6.0688778229389144E-3</v>
      </c>
      <c r="K656" s="24">
        <v>1.3245423063588518E-5</v>
      </c>
      <c r="L656" s="24">
        <v>0.99391787675399756</v>
      </c>
    </row>
    <row r="657" spans="1:12" ht="89.25" x14ac:dyDescent="0.2">
      <c r="A657" s="25" t="s">
        <v>3426</v>
      </c>
      <c r="B657" s="25" t="s">
        <v>3427</v>
      </c>
      <c r="C657" s="25" t="s">
        <v>88</v>
      </c>
      <c r="D657" s="25" t="s">
        <v>3036</v>
      </c>
      <c r="E657" s="24" t="b">
        <v>0</v>
      </c>
      <c r="F657" s="25" t="s">
        <v>11</v>
      </c>
      <c r="G657" s="25" t="s">
        <v>3428</v>
      </c>
      <c r="H657" s="25" t="s">
        <v>3429</v>
      </c>
      <c r="I657" s="25" t="s">
        <v>3430</v>
      </c>
      <c r="J657" s="24">
        <v>0.15761949210999493</v>
      </c>
      <c r="K657" s="24">
        <v>0.13318722577299894</v>
      </c>
      <c r="L657" s="24">
        <v>0.70919328211700627</v>
      </c>
    </row>
    <row r="658" spans="1:12" ht="165.75" x14ac:dyDescent="0.2">
      <c r="A658" s="25" t="s">
        <v>339</v>
      </c>
      <c r="B658" s="25" t="s">
        <v>340</v>
      </c>
      <c r="C658" s="25" t="s">
        <v>88</v>
      </c>
      <c r="D658" s="25" t="s">
        <v>336</v>
      </c>
      <c r="E658" s="24" t="b">
        <v>0</v>
      </c>
      <c r="F658" s="25" t="s">
        <v>11</v>
      </c>
      <c r="G658" s="25" t="s">
        <v>341</v>
      </c>
      <c r="H658" s="25" t="s">
        <v>9126</v>
      </c>
      <c r="I658" s="25" t="s">
        <v>343</v>
      </c>
      <c r="J658" s="24">
        <v>9.9466246798435995E-7</v>
      </c>
      <c r="K658" s="24">
        <v>5.5477181365067517E-4</v>
      </c>
      <c r="L658" s="24">
        <v>0.99944423352388123</v>
      </c>
    </row>
    <row r="659" spans="1:12" ht="255" x14ac:dyDescent="0.2">
      <c r="A659" s="25" t="s">
        <v>3248</v>
      </c>
      <c r="B659" s="25" t="s">
        <v>3249</v>
      </c>
      <c r="C659" s="25" t="s">
        <v>88</v>
      </c>
      <c r="D659" s="25" t="s">
        <v>3036</v>
      </c>
      <c r="E659" s="24" t="b">
        <v>0</v>
      </c>
      <c r="F659" s="25" t="s">
        <v>11</v>
      </c>
      <c r="G659" s="25" t="s">
        <v>3252</v>
      </c>
      <c r="H659" s="25" t="s">
        <v>3253</v>
      </c>
      <c r="I659" s="25" t="s">
        <v>9648</v>
      </c>
      <c r="J659" s="24">
        <v>3.6357385971988133E-5</v>
      </c>
      <c r="K659" s="24">
        <v>9.1366664673535629E-4</v>
      </c>
      <c r="L659" s="24">
        <v>0.99904997596729261</v>
      </c>
    </row>
    <row r="660" spans="1:12" ht="140.25" x14ac:dyDescent="0.2">
      <c r="A660" s="25" t="s">
        <v>3571</v>
      </c>
      <c r="B660" s="25" t="s">
        <v>3572</v>
      </c>
      <c r="C660" s="25" t="s">
        <v>26</v>
      </c>
      <c r="D660" s="25" t="s">
        <v>3036</v>
      </c>
      <c r="E660" s="24" t="b">
        <v>0</v>
      </c>
      <c r="F660" s="25" t="s">
        <v>11</v>
      </c>
      <c r="G660" s="25" t="s">
        <v>3573</v>
      </c>
      <c r="H660" s="25" t="s">
        <v>3574</v>
      </c>
      <c r="I660" s="25" t="s">
        <v>9703</v>
      </c>
      <c r="J660" s="24">
        <v>3.1767585732183013E-6</v>
      </c>
      <c r="K660" s="24">
        <v>2.6259014669797369E-4</v>
      </c>
      <c r="L660" s="24">
        <v>0.99973423309472886</v>
      </c>
    </row>
    <row r="661" spans="1:12" ht="127.5" x14ac:dyDescent="0.2">
      <c r="A661" s="25" t="s">
        <v>4997</v>
      </c>
      <c r="B661" s="25" t="s">
        <v>4998</v>
      </c>
      <c r="C661" s="25" t="s">
        <v>26</v>
      </c>
      <c r="D661" s="25" t="s">
        <v>4127</v>
      </c>
      <c r="E661" s="24" t="b">
        <v>0</v>
      </c>
      <c r="F661" s="25" t="s">
        <v>11</v>
      </c>
      <c r="G661" s="25" t="s">
        <v>4999</v>
      </c>
      <c r="H661" s="25" t="s">
        <v>5000</v>
      </c>
      <c r="I661" s="25" t="s">
        <v>10171</v>
      </c>
      <c r="J661" s="24">
        <v>7.1116154355420486E-6</v>
      </c>
      <c r="K661" s="24">
        <v>1.417878247518138E-8</v>
      </c>
      <c r="L661" s="24">
        <v>0.99999287420578187</v>
      </c>
    </row>
    <row r="662" spans="1:12" ht="114.75" x14ac:dyDescent="0.2">
      <c r="A662" s="25" t="s">
        <v>4997</v>
      </c>
      <c r="B662" s="25" t="s">
        <v>5002</v>
      </c>
      <c r="C662" s="25" t="s">
        <v>26</v>
      </c>
      <c r="D662" s="25" t="s">
        <v>4127</v>
      </c>
      <c r="E662" s="24" t="b">
        <v>0</v>
      </c>
      <c r="F662" s="25" t="s">
        <v>11</v>
      </c>
      <c r="G662" s="25" t="s">
        <v>10172</v>
      </c>
      <c r="H662" s="25" t="s">
        <v>10173</v>
      </c>
      <c r="I662" s="25" t="s">
        <v>10174</v>
      </c>
      <c r="J662" s="24">
        <v>4.8194970382390624E-4</v>
      </c>
      <c r="K662" s="24">
        <v>1.1457081884289249E-6</v>
      </c>
      <c r="L662" s="24">
        <v>0.99951690458798759</v>
      </c>
    </row>
    <row r="663" spans="1:12" ht="114.75" x14ac:dyDescent="0.2">
      <c r="A663" s="25" t="s">
        <v>4997</v>
      </c>
      <c r="B663" s="25" t="s">
        <v>5002</v>
      </c>
      <c r="C663" s="25" t="s">
        <v>26</v>
      </c>
      <c r="D663" s="25" t="s">
        <v>4127</v>
      </c>
      <c r="E663" s="24" t="b">
        <v>0</v>
      </c>
      <c r="F663" s="25" t="s">
        <v>11</v>
      </c>
      <c r="G663" s="25" t="s">
        <v>5006</v>
      </c>
      <c r="H663" s="25" t="s">
        <v>5007</v>
      </c>
      <c r="I663" s="25" t="s">
        <v>10175</v>
      </c>
      <c r="J663" s="24">
        <v>1.6199819895452026E-5</v>
      </c>
      <c r="K663" s="24">
        <v>3.0522248951236072E-8</v>
      </c>
      <c r="L663" s="24">
        <v>0.99998376965785563</v>
      </c>
    </row>
    <row r="664" spans="1:12" ht="76.5" x14ac:dyDescent="0.2">
      <c r="A664" s="25" t="s">
        <v>7565</v>
      </c>
      <c r="B664" s="25" t="s">
        <v>7566</v>
      </c>
      <c r="C664" s="25" t="s">
        <v>26</v>
      </c>
      <c r="D664" s="25" t="s">
        <v>6339</v>
      </c>
      <c r="E664" s="24" t="b">
        <v>0</v>
      </c>
      <c r="F664" s="25" t="s">
        <v>11</v>
      </c>
      <c r="G664" s="25" t="s">
        <v>7567</v>
      </c>
      <c r="H664" s="25" t="s">
        <v>10861</v>
      </c>
      <c r="I664" s="25" t="s">
        <v>9085</v>
      </c>
      <c r="J664" s="24">
        <v>1.07595375098525E-11</v>
      </c>
      <c r="K664" s="24">
        <v>7.7282067066790079E-11</v>
      </c>
      <c r="L664" s="24">
        <v>0.99999999991195843</v>
      </c>
    </row>
    <row r="665" spans="1:12" ht="229.5" x14ac:dyDescent="0.2">
      <c r="A665" s="25" t="s">
        <v>7565</v>
      </c>
      <c r="B665" s="25" t="s">
        <v>7566</v>
      </c>
      <c r="C665" s="25" t="s">
        <v>26</v>
      </c>
      <c r="D665" s="25" t="s">
        <v>6339</v>
      </c>
      <c r="E665" s="24" t="b">
        <v>0</v>
      </c>
      <c r="F665" s="25" t="s">
        <v>11</v>
      </c>
      <c r="G665" s="25" t="s">
        <v>10862</v>
      </c>
      <c r="H665" s="25" t="s">
        <v>10863</v>
      </c>
      <c r="I665" s="25" t="s">
        <v>10864</v>
      </c>
      <c r="J665" s="24">
        <v>3.690218238187983E-6</v>
      </c>
      <c r="K665" s="24">
        <v>1.0411669864484422E-9</v>
      </c>
      <c r="L665" s="24">
        <v>0.99999630874059486</v>
      </c>
    </row>
    <row r="666" spans="1:12" ht="165.75" x14ac:dyDescent="0.2">
      <c r="A666" s="25" t="s">
        <v>7565</v>
      </c>
      <c r="B666" s="25" t="s">
        <v>7566</v>
      </c>
      <c r="C666" s="25" t="s">
        <v>26</v>
      </c>
      <c r="D666" s="25" t="s">
        <v>6339</v>
      </c>
      <c r="E666" s="24" t="b">
        <v>0</v>
      </c>
      <c r="F666" s="25" t="s">
        <v>11</v>
      </c>
      <c r="G666" s="25" t="s">
        <v>10865</v>
      </c>
      <c r="H666" s="25" t="s">
        <v>10866</v>
      </c>
      <c r="I666" s="25" t="s">
        <v>10867</v>
      </c>
      <c r="J666" s="24">
        <v>2.1243879944826108E-7</v>
      </c>
      <c r="K666" s="24">
        <v>6.66650021269587E-8</v>
      </c>
      <c r="L666" s="24">
        <v>0.99999972089619837</v>
      </c>
    </row>
    <row r="667" spans="1:12" ht="140.25" x14ac:dyDescent="0.2">
      <c r="A667" s="25" t="s">
        <v>7565</v>
      </c>
      <c r="B667" s="25" t="s">
        <v>7566</v>
      </c>
      <c r="C667" s="25" t="s">
        <v>26</v>
      </c>
      <c r="D667" s="25" t="s">
        <v>6339</v>
      </c>
      <c r="E667" s="24" t="b">
        <v>0</v>
      </c>
      <c r="F667" s="25" t="s">
        <v>11</v>
      </c>
      <c r="G667" s="25" t="s">
        <v>7575</v>
      </c>
      <c r="H667" s="25" t="s">
        <v>7576</v>
      </c>
      <c r="I667" s="25" t="s">
        <v>10868</v>
      </c>
      <c r="J667" s="24">
        <v>3.3893645132105196E-5</v>
      </c>
      <c r="K667" s="24">
        <v>8.7905746447163519E-7</v>
      </c>
      <c r="L667" s="24">
        <v>0.99996522729740345</v>
      </c>
    </row>
    <row r="668" spans="1:12" ht="153" x14ac:dyDescent="0.2">
      <c r="A668" s="25" t="s">
        <v>7148</v>
      </c>
      <c r="B668" s="25" t="s">
        <v>7149</v>
      </c>
      <c r="C668" s="25" t="s">
        <v>26</v>
      </c>
      <c r="D668" s="25" t="s">
        <v>6339</v>
      </c>
      <c r="E668" s="24" t="b">
        <v>0</v>
      </c>
      <c r="F668" s="25" t="s">
        <v>11</v>
      </c>
      <c r="G668" s="25" t="s">
        <v>7150</v>
      </c>
      <c r="H668" s="25" t="s">
        <v>7151</v>
      </c>
      <c r="I668" s="25" t="s">
        <v>7152</v>
      </c>
      <c r="J668" s="24">
        <v>4.576559330726245E-5</v>
      </c>
      <c r="K668" s="24">
        <v>7.1786193138542737E-8</v>
      </c>
      <c r="L668" s="24">
        <v>0.99995416262049952</v>
      </c>
    </row>
    <row r="669" spans="1:12" ht="114.75" x14ac:dyDescent="0.2">
      <c r="A669" s="25" t="s">
        <v>7148</v>
      </c>
      <c r="B669" s="25" t="s">
        <v>7153</v>
      </c>
      <c r="C669" s="25" t="s">
        <v>26</v>
      </c>
      <c r="D669" s="25" t="s">
        <v>6339</v>
      </c>
      <c r="E669" s="24" t="b">
        <v>0</v>
      </c>
      <c r="F669" s="25" t="s">
        <v>11</v>
      </c>
      <c r="G669" s="25" t="s">
        <v>7154</v>
      </c>
      <c r="H669" s="25" t="s">
        <v>7155</v>
      </c>
      <c r="I669" s="25" t="s">
        <v>7156</v>
      </c>
      <c r="J669" s="24">
        <v>2.613054723240725E-2</v>
      </c>
      <c r="K669" s="24">
        <v>7.0479563214745996E-8</v>
      </c>
      <c r="L669" s="24">
        <v>0.97386938228802955</v>
      </c>
    </row>
    <row r="670" spans="1:12" ht="127.5" x14ac:dyDescent="0.2">
      <c r="A670" s="25" t="s">
        <v>7148</v>
      </c>
      <c r="B670" s="25" t="s">
        <v>7157</v>
      </c>
      <c r="C670" s="25" t="s">
        <v>26</v>
      </c>
      <c r="D670" s="25" t="s">
        <v>6339</v>
      </c>
      <c r="E670" s="24" t="b">
        <v>0</v>
      </c>
      <c r="F670" s="25" t="s">
        <v>11</v>
      </c>
      <c r="G670" s="25" t="s">
        <v>7158</v>
      </c>
      <c r="H670" s="25" t="s">
        <v>10751</v>
      </c>
      <c r="I670" s="25" t="s">
        <v>7160</v>
      </c>
      <c r="J670" s="24">
        <v>3.0583036575867398E-6</v>
      </c>
      <c r="K670" s="24">
        <v>6.3958444953168565E-9</v>
      </c>
      <c r="L670" s="24">
        <v>0.99999693530049794</v>
      </c>
    </row>
    <row r="671" spans="1:12" ht="127.5" x14ac:dyDescent="0.2">
      <c r="A671" s="25" t="s">
        <v>7148</v>
      </c>
      <c r="B671" s="25" t="s">
        <v>7157</v>
      </c>
      <c r="C671" s="25" t="s">
        <v>26</v>
      </c>
      <c r="D671" s="25" t="s">
        <v>6339</v>
      </c>
      <c r="E671" s="24" t="b">
        <v>0</v>
      </c>
      <c r="F671" s="25" t="s">
        <v>11</v>
      </c>
      <c r="G671" s="25" t="s">
        <v>10751</v>
      </c>
      <c r="H671" s="25" t="s">
        <v>7161</v>
      </c>
      <c r="I671" s="25" t="s">
        <v>7162</v>
      </c>
      <c r="J671" s="24">
        <v>2.350364989228952E-4</v>
      </c>
      <c r="K671" s="24">
        <v>3.2420120641303151E-10</v>
      </c>
      <c r="L671" s="24">
        <v>0.99976496317687591</v>
      </c>
    </row>
    <row r="672" spans="1:12" ht="102" x14ac:dyDescent="0.2">
      <c r="A672" s="25" t="s">
        <v>7148</v>
      </c>
      <c r="B672" s="25" t="s">
        <v>7163</v>
      </c>
      <c r="C672" s="25" t="s">
        <v>26</v>
      </c>
      <c r="D672" s="25" t="s">
        <v>6339</v>
      </c>
      <c r="E672" s="24" t="b">
        <v>0</v>
      </c>
      <c r="F672" s="25" t="s">
        <v>11</v>
      </c>
      <c r="G672" s="25" t="s">
        <v>7164</v>
      </c>
      <c r="H672" s="25" t="s">
        <v>10752</v>
      </c>
      <c r="I672" s="25" t="s">
        <v>7166</v>
      </c>
      <c r="J672" s="24">
        <v>3.7959004029874174E-8</v>
      </c>
      <c r="K672" s="24">
        <v>1.0590837664051003E-8</v>
      </c>
      <c r="L672" s="24">
        <v>0.99999995145015819</v>
      </c>
    </row>
    <row r="673" spans="1:12" ht="127.5" x14ac:dyDescent="0.2">
      <c r="A673" s="25" t="s">
        <v>1371</v>
      </c>
      <c r="B673" s="25" t="s">
        <v>1372</v>
      </c>
      <c r="C673" s="25" t="s">
        <v>26</v>
      </c>
      <c r="D673" s="25" t="s">
        <v>407</v>
      </c>
      <c r="E673" s="24" t="b">
        <v>0</v>
      </c>
      <c r="F673" s="25" t="s">
        <v>11</v>
      </c>
      <c r="G673" s="25" t="s">
        <v>1378</v>
      </c>
      <c r="H673" s="25" t="s">
        <v>1379</v>
      </c>
      <c r="I673" s="25" t="s">
        <v>9322</v>
      </c>
      <c r="J673" s="24">
        <v>4.7607917451807444E-6</v>
      </c>
      <c r="K673" s="24">
        <v>1.7801046662368826E-6</v>
      </c>
      <c r="L673" s="24">
        <v>0.99999345910358861</v>
      </c>
    </row>
    <row r="674" spans="1:12" ht="102" x14ac:dyDescent="0.2">
      <c r="A674" s="25" t="s">
        <v>4933</v>
      </c>
      <c r="B674" s="25" t="s">
        <v>4934</v>
      </c>
      <c r="C674" s="25" t="s">
        <v>26</v>
      </c>
      <c r="D674" s="25" t="s">
        <v>4127</v>
      </c>
      <c r="E674" s="24" t="b">
        <v>0</v>
      </c>
      <c r="F674" s="25" t="s">
        <v>11</v>
      </c>
      <c r="G674" s="25" t="s">
        <v>10155</v>
      </c>
      <c r="H674" s="25" t="s">
        <v>4936</v>
      </c>
      <c r="I674" s="25" t="s">
        <v>4937</v>
      </c>
      <c r="J674" s="24">
        <v>8.4529648891147513E-10</v>
      </c>
      <c r="K674" s="24">
        <v>1.7599160188147722E-5</v>
      </c>
      <c r="L674" s="24">
        <v>0.99998239999451533</v>
      </c>
    </row>
    <row r="675" spans="1:12" ht="204" x14ac:dyDescent="0.2">
      <c r="A675" s="25" t="s">
        <v>8004</v>
      </c>
      <c r="B675" s="25" t="s">
        <v>6400</v>
      </c>
      <c r="C675" s="25" t="s">
        <v>26</v>
      </c>
      <c r="D675" s="25" t="s">
        <v>6339</v>
      </c>
      <c r="E675" s="24" t="b">
        <v>0</v>
      </c>
      <c r="F675" s="25" t="s">
        <v>11</v>
      </c>
      <c r="G675" s="25" t="s">
        <v>8014</v>
      </c>
      <c r="H675" s="25" t="s">
        <v>8015</v>
      </c>
      <c r="I675" s="25" t="s">
        <v>10985</v>
      </c>
      <c r="J675" s="24">
        <v>4.4750537160884279E-7</v>
      </c>
      <c r="K675" s="24">
        <v>7.3364150986057102E-10</v>
      </c>
      <c r="L675" s="24">
        <v>0.99999955176098698</v>
      </c>
    </row>
    <row r="676" spans="1:12" ht="165.75" x14ac:dyDescent="0.2">
      <c r="A676" s="25" t="s">
        <v>8004</v>
      </c>
      <c r="B676" s="25" t="s">
        <v>6400</v>
      </c>
      <c r="C676" s="25" t="s">
        <v>26</v>
      </c>
      <c r="D676" s="25" t="s">
        <v>6339</v>
      </c>
      <c r="E676" s="24" t="b">
        <v>0</v>
      </c>
      <c r="F676" s="25" t="s">
        <v>11</v>
      </c>
      <c r="G676" s="25" t="s">
        <v>10986</v>
      </c>
      <c r="H676" s="25" t="s">
        <v>10987</v>
      </c>
      <c r="I676" s="25" t="s">
        <v>8019</v>
      </c>
      <c r="J676" s="24">
        <v>8.2702487384990628E-10</v>
      </c>
      <c r="K676" s="24">
        <v>1.5111316995237105E-9</v>
      </c>
      <c r="L676" s="24">
        <v>0.99999999766184344</v>
      </c>
    </row>
    <row r="677" spans="1:12" ht="318.75" x14ac:dyDescent="0.2">
      <c r="A677" s="25" t="s">
        <v>8004</v>
      </c>
      <c r="B677" s="25" t="s">
        <v>6400</v>
      </c>
      <c r="C677" s="25" t="s">
        <v>26</v>
      </c>
      <c r="D677" s="25" t="s">
        <v>6339</v>
      </c>
      <c r="E677" s="24" t="b">
        <v>0</v>
      </c>
      <c r="F677" s="25" t="s">
        <v>11</v>
      </c>
      <c r="G677" s="25" t="s">
        <v>10988</v>
      </c>
      <c r="H677" s="25" t="s">
        <v>8021</v>
      </c>
      <c r="I677" s="25" t="s">
        <v>8022</v>
      </c>
      <c r="J677" s="24">
        <v>1.8219067821841763E-9</v>
      </c>
      <c r="K677" s="24">
        <v>6.6813762287898468E-11</v>
      </c>
      <c r="L677" s="24">
        <v>0.99999999811127949</v>
      </c>
    </row>
    <row r="678" spans="1:12" ht="216.75" x14ac:dyDescent="0.2">
      <c r="A678" s="25" t="s">
        <v>8004</v>
      </c>
      <c r="B678" s="25" t="s">
        <v>6400</v>
      </c>
      <c r="C678" s="25" t="s">
        <v>26</v>
      </c>
      <c r="D678" s="25" t="s">
        <v>6339</v>
      </c>
      <c r="E678" s="24" t="b">
        <v>0</v>
      </c>
      <c r="F678" s="25" t="s">
        <v>11</v>
      </c>
      <c r="G678" s="25" t="s">
        <v>8021</v>
      </c>
      <c r="H678" s="25" t="s">
        <v>8023</v>
      </c>
      <c r="I678" s="25" t="s">
        <v>8024</v>
      </c>
      <c r="J678" s="24">
        <v>3.0947930294897138E-9</v>
      </c>
      <c r="K678" s="24">
        <v>5.9172459787348989E-11</v>
      </c>
      <c r="L678" s="24">
        <v>0.99999999684603447</v>
      </c>
    </row>
    <row r="679" spans="1:12" ht="140.25" x14ac:dyDescent="0.2">
      <c r="A679" s="25" t="s">
        <v>8004</v>
      </c>
      <c r="B679" s="25" t="s">
        <v>6400</v>
      </c>
      <c r="C679" s="25" t="s">
        <v>26</v>
      </c>
      <c r="D679" s="25" t="s">
        <v>6339</v>
      </c>
      <c r="E679" s="24" t="b">
        <v>0</v>
      </c>
      <c r="F679" s="25" t="s">
        <v>11</v>
      </c>
      <c r="G679" s="25" t="s">
        <v>8025</v>
      </c>
      <c r="H679" s="25" t="s">
        <v>8026</v>
      </c>
      <c r="I679" s="25" t="s">
        <v>10989</v>
      </c>
      <c r="J679" s="24">
        <v>1.2102474388982632E-5</v>
      </c>
      <c r="K679" s="24">
        <v>4.1277996487407363E-9</v>
      </c>
      <c r="L679" s="24">
        <v>0.99998789339781147</v>
      </c>
    </row>
    <row r="680" spans="1:12" ht="114.75" x14ac:dyDescent="0.2">
      <c r="A680" s="25" t="s">
        <v>8004</v>
      </c>
      <c r="B680" s="25" t="s">
        <v>6400</v>
      </c>
      <c r="C680" s="25" t="s">
        <v>26</v>
      </c>
      <c r="D680" s="25" t="s">
        <v>6339</v>
      </c>
      <c r="E680" s="24" t="b">
        <v>0</v>
      </c>
      <c r="F680" s="25" t="s">
        <v>11</v>
      </c>
      <c r="G680" s="25" t="s">
        <v>10990</v>
      </c>
      <c r="H680" s="25" t="s">
        <v>8029</v>
      </c>
      <c r="I680" s="25" t="s">
        <v>8030</v>
      </c>
      <c r="J680" s="24">
        <v>4.4225065761477797E-9</v>
      </c>
      <c r="K680" s="24">
        <v>1.5145805276670546E-10</v>
      </c>
      <c r="L680" s="24">
        <v>0.99999999542603546</v>
      </c>
    </row>
    <row r="681" spans="1:12" ht="191.25" x14ac:dyDescent="0.2">
      <c r="A681" s="25" t="s">
        <v>8004</v>
      </c>
      <c r="B681" s="25" t="s">
        <v>6400</v>
      </c>
      <c r="C681" s="25" t="s">
        <v>26</v>
      </c>
      <c r="D681" s="25" t="s">
        <v>6339</v>
      </c>
      <c r="E681" s="24" t="b">
        <v>0</v>
      </c>
      <c r="F681" s="25" t="s">
        <v>11</v>
      </c>
      <c r="G681" s="25" t="s">
        <v>8031</v>
      </c>
      <c r="H681" s="25" t="s">
        <v>8032</v>
      </c>
      <c r="I681" s="25" t="s">
        <v>10991</v>
      </c>
      <c r="J681" s="24">
        <v>4.3772114968314606E-5</v>
      </c>
      <c r="K681" s="24">
        <v>7.2575746939721465E-10</v>
      </c>
      <c r="L681" s="24">
        <v>0.99995622715927412</v>
      </c>
    </row>
    <row r="682" spans="1:12" ht="89.25" x14ac:dyDescent="0.2">
      <c r="A682" s="25" t="s">
        <v>8004</v>
      </c>
      <c r="B682" s="25" t="s">
        <v>6400</v>
      </c>
      <c r="C682" s="25" t="s">
        <v>26</v>
      </c>
      <c r="D682" s="25" t="s">
        <v>6339</v>
      </c>
      <c r="E682" s="24" t="b">
        <v>0</v>
      </c>
      <c r="F682" s="25" t="s">
        <v>11</v>
      </c>
      <c r="G682" s="25" t="s">
        <v>8034</v>
      </c>
      <c r="H682" s="25" t="s">
        <v>8035</v>
      </c>
      <c r="I682" s="25" t="s">
        <v>8036</v>
      </c>
      <c r="J682" s="24">
        <v>1.7898894971391619E-3</v>
      </c>
      <c r="K682" s="24">
        <v>2.4880685352626164E-8</v>
      </c>
      <c r="L682" s="24">
        <v>0.99821008562217561</v>
      </c>
    </row>
    <row r="683" spans="1:12" ht="153" x14ac:dyDescent="0.2">
      <c r="A683" s="25" t="s">
        <v>8004</v>
      </c>
      <c r="B683" s="25" t="s">
        <v>6400</v>
      </c>
      <c r="C683" s="25" t="s">
        <v>26</v>
      </c>
      <c r="D683" s="25" t="s">
        <v>6339</v>
      </c>
      <c r="E683" s="24" t="b">
        <v>0</v>
      </c>
      <c r="F683" s="25" t="s">
        <v>11</v>
      </c>
      <c r="G683" s="25" t="s">
        <v>8037</v>
      </c>
      <c r="H683" s="25" t="s">
        <v>8038</v>
      </c>
      <c r="I683" s="25" t="s">
        <v>10992</v>
      </c>
      <c r="J683" s="24">
        <v>2.0085713728114525E-4</v>
      </c>
      <c r="K683" s="24">
        <v>5.7383446179424741E-8</v>
      </c>
      <c r="L683" s="24">
        <v>0.99979908547927276</v>
      </c>
    </row>
    <row r="684" spans="1:12" ht="204" x14ac:dyDescent="0.2">
      <c r="A684" s="25" t="s">
        <v>8004</v>
      </c>
      <c r="B684" s="25" t="s">
        <v>6400</v>
      </c>
      <c r="C684" s="25" t="s">
        <v>26</v>
      </c>
      <c r="D684" s="25" t="s">
        <v>6339</v>
      </c>
      <c r="E684" s="24" t="b">
        <v>0</v>
      </c>
      <c r="F684" s="25" t="s">
        <v>11</v>
      </c>
      <c r="G684" s="25" t="s">
        <v>8040</v>
      </c>
      <c r="H684" s="25" t="s">
        <v>8041</v>
      </c>
      <c r="I684" s="25" t="s">
        <v>8042</v>
      </c>
      <c r="J684" s="24">
        <v>1.02713501067564E-5</v>
      </c>
      <c r="K684" s="24">
        <v>5.6299995111713228E-9</v>
      </c>
      <c r="L684" s="24">
        <v>0.99998972301989364</v>
      </c>
    </row>
    <row r="685" spans="1:12" ht="191.25" x14ac:dyDescent="0.2">
      <c r="A685" s="25" t="s">
        <v>8004</v>
      </c>
      <c r="B685" s="25" t="s">
        <v>6400</v>
      </c>
      <c r="C685" s="25" t="s">
        <v>26</v>
      </c>
      <c r="D685" s="25" t="s">
        <v>6339</v>
      </c>
      <c r="E685" s="24" t="b">
        <v>0</v>
      </c>
      <c r="F685" s="25" t="s">
        <v>11</v>
      </c>
      <c r="G685" s="25" t="s">
        <v>8041</v>
      </c>
      <c r="H685" s="25" t="s">
        <v>8043</v>
      </c>
      <c r="I685" s="25" t="s">
        <v>8044</v>
      </c>
      <c r="J685" s="24">
        <v>3.3596010453871767E-8</v>
      </c>
      <c r="K685" s="24">
        <v>1.6156571938226825E-9</v>
      </c>
      <c r="L685" s="24">
        <v>0.99999996478833231</v>
      </c>
    </row>
    <row r="686" spans="1:12" ht="216.75" x14ac:dyDescent="0.2">
      <c r="A686" s="25" t="s">
        <v>8004</v>
      </c>
      <c r="B686" s="25" t="s">
        <v>6400</v>
      </c>
      <c r="C686" s="25" t="s">
        <v>26</v>
      </c>
      <c r="D686" s="25" t="s">
        <v>6339</v>
      </c>
      <c r="E686" s="24" t="b">
        <v>0</v>
      </c>
      <c r="F686" s="25" t="s">
        <v>11</v>
      </c>
      <c r="G686" s="25" t="s">
        <v>8043</v>
      </c>
      <c r="H686" s="25" t="s">
        <v>8045</v>
      </c>
      <c r="I686" s="25" t="s">
        <v>8046</v>
      </c>
      <c r="J686" s="24">
        <v>1.5431276249773419E-8</v>
      </c>
      <c r="K686" s="24">
        <v>4.0153976725182287E-9</v>
      </c>
      <c r="L686" s="24">
        <v>0.99999998055332606</v>
      </c>
    </row>
    <row r="687" spans="1:12" ht="191.25" x14ac:dyDescent="0.2">
      <c r="A687" s="25" t="s">
        <v>8004</v>
      </c>
      <c r="B687" s="25" t="s">
        <v>6400</v>
      </c>
      <c r="C687" s="25" t="s">
        <v>26</v>
      </c>
      <c r="D687" s="25" t="s">
        <v>6339</v>
      </c>
      <c r="E687" s="24" t="b">
        <v>0</v>
      </c>
      <c r="F687" s="25" t="s">
        <v>11</v>
      </c>
      <c r="G687" s="25" t="s">
        <v>8045</v>
      </c>
      <c r="H687" s="25" t="s">
        <v>8047</v>
      </c>
      <c r="I687" s="25" t="s">
        <v>8048</v>
      </c>
      <c r="J687" s="24">
        <v>1.3857707825073368E-6</v>
      </c>
      <c r="K687" s="24">
        <v>1.5897985151812772E-8</v>
      </c>
      <c r="L687" s="24">
        <v>0.99999859833123228</v>
      </c>
    </row>
    <row r="688" spans="1:12" ht="229.5" x14ac:dyDescent="0.2">
      <c r="A688" s="25" t="s">
        <v>8004</v>
      </c>
      <c r="B688" s="25" t="s">
        <v>6400</v>
      </c>
      <c r="C688" s="25" t="s">
        <v>26</v>
      </c>
      <c r="D688" s="25" t="s">
        <v>6339</v>
      </c>
      <c r="E688" s="24" t="b">
        <v>0</v>
      </c>
      <c r="F688" s="25" t="s">
        <v>11</v>
      </c>
      <c r="G688" s="25" t="s">
        <v>8049</v>
      </c>
      <c r="H688" s="25" t="s">
        <v>10993</v>
      </c>
      <c r="I688" s="25" t="s">
        <v>10994</v>
      </c>
      <c r="J688" s="24">
        <v>1.4716985062247102E-11</v>
      </c>
      <c r="K688" s="24">
        <v>1.6345292618479118E-10</v>
      </c>
      <c r="L688" s="24">
        <v>0.99999999982183008</v>
      </c>
    </row>
    <row r="689" spans="1:12" ht="114.75" x14ac:dyDescent="0.2">
      <c r="A689" s="25" t="s">
        <v>8004</v>
      </c>
      <c r="B689" s="25" t="s">
        <v>6400</v>
      </c>
      <c r="C689" s="25" t="s">
        <v>26</v>
      </c>
      <c r="D689" s="25" t="s">
        <v>6339</v>
      </c>
      <c r="E689" s="24" t="b">
        <v>0</v>
      </c>
      <c r="F689" s="25" t="s">
        <v>11</v>
      </c>
      <c r="G689" s="25" t="s">
        <v>8052</v>
      </c>
      <c r="H689" s="25" t="s">
        <v>8053</v>
      </c>
      <c r="I689" s="25" t="s">
        <v>10995</v>
      </c>
      <c r="J689" s="24">
        <v>2.6393267671082174E-8</v>
      </c>
      <c r="K689" s="24">
        <v>1.2489741571463954E-9</v>
      </c>
      <c r="L689" s="24">
        <v>0.99999997235775828</v>
      </c>
    </row>
    <row r="690" spans="1:12" ht="191.25" x14ac:dyDescent="0.2">
      <c r="A690" s="25" t="s">
        <v>8004</v>
      </c>
      <c r="B690" s="25" t="s">
        <v>6400</v>
      </c>
      <c r="C690" s="25" t="s">
        <v>26</v>
      </c>
      <c r="D690" s="25" t="s">
        <v>6339</v>
      </c>
      <c r="E690" s="24" t="b">
        <v>0</v>
      </c>
      <c r="F690" s="25" t="s">
        <v>11</v>
      </c>
      <c r="G690" s="25" t="s">
        <v>10996</v>
      </c>
      <c r="H690" s="25" t="s">
        <v>8056</v>
      </c>
      <c r="I690" s="25" t="s">
        <v>8057</v>
      </c>
      <c r="J690" s="24">
        <v>5.117369731871989E-5</v>
      </c>
      <c r="K690" s="24">
        <v>1.6006934141522025E-9</v>
      </c>
      <c r="L690" s="24">
        <v>0.99994882470198787</v>
      </c>
    </row>
    <row r="691" spans="1:12" ht="293.25" x14ac:dyDescent="0.2">
      <c r="A691" s="25" t="s">
        <v>6985</v>
      </c>
      <c r="B691" s="25" t="s">
        <v>6986</v>
      </c>
      <c r="C691" s="25" t="s">
        <v>26</v>
      </c>
      <c r="D691" s="25" t="s">
        <v>6339</v>
      </c>
      <c r="E691" s="24" t="b">
        <v>0</v>
      </c>
      <c r="F691" s="25" t="s">
        <v>11</v>
      </c>
      <c r="G691" s="25" t="s">
        <v>6987</v>
      </c>
      <c r="H691" s="25" t="s">
        <v>6988</v>
      </c>
      <c r="I691" s="25" t="s">
        <v>6989</v>
      </c>
      <c r="J691" s="24">
        <v>2.6434958855206291E-3</v>
      </c>
      <c r="K691" s="24">
        <v>6.3739242173529994E-7</v>
      </c>
      <c r="L691" s="24">
        <v>0.99735586672205756</v>
      </c>
    </row>
    <row r="692" spans="1:12" ht="127.5" x14ac:dyDescent="0.2">
      <c r="A692" s="25" t="s">
        <v>5233</v>
      </c>
      <c r="B692" s="25" t="s">
        <v>5234</v>
      </c>
      <c r="C692" s="25" t="s">
        <v>26</v>
      </c>
      <c r="D692" s="25" t="s">
        <v>4127</v>
      </c>
      <c r="E692" s="24" t="b">
        <v>0</v>
      </c>
      <c r="F692" s="25" t="s">
        <v>11</v>
      </c>
      <c r="G692" s="25" t="s">
        <v>10233</v>
      </c>
      <c r="H692" s="25" t="s">
        <v>5236</v>
      </c>
      <c r="I692" s="25" t="s">
        <v>5237</v>
      </c>
      <c r="J692" s="24">
        <v>2.9551580608028878E-2</v>
      </c>
      <c r="K692" s="24">
        <v>5.4577710982297997E-7</v>
      </c>
      <c r="L692" s="24">
        <v>0.97044787361486118</v>
      </c>
    </row>
    <row r="693" spans="1:12" ht="114.75" x14ac:dyDescent="0.2">
      <c r="A693" s="25" t="s">
        <v>5658</v>
      </c>
      <c r="B693" s="25" t="s">
        <v>5659</v>
      </c>
      <c r="C693" s="25" t="s">
        <v>26</v>
      </c>
      <c r="D693" s="25" t="s">
        <v>4127</v>
      </c>
      <c r="E693" s="24" t="b">
        <v>0</v>
      </c>
      <c r="F693" s="25" t="s">
        <v>11</v>
      </c>
      <c r="G693" s="25" t="s">
        <v>9085</v>
      </c>
      <c r="H693" s="25" t="s">
        <v>5660</v>
      </c>
      <c r="I693" s="25" t="s">
        <v>10349</v>
      </c>
      <c r="J693" s="24">
        <v>1.5115464524051983E-2</v>
      </c>
      <c r="K693" s="24">
        <v>1.1189477890617325E-7</v>
      </c>
      <c r="L693" s="24">
        <v>0.98488442358116901</v>
      </c>
    </row>
    <row r="694" spans="1:12" ht="102" x14ac:dyDescent="0.2">
      <c r="A694" s="25" t="s">
        <v>5658</v>
      </c>
      <c r="B694" s="25" t="s">
        <v>5662</v>
      </c>
      <c r="C694" s="25" t="s">
        <v>26</v>
      </c>
      <c r="D694" s="25" t="s">
        <v>4127</v>
      </c>
      <c r="E694" s="24" t="b">
        <v>0</v>
      </c>
      <c r="F694" s="25" t="s">
        <v>11</v>
      </c>
      <c r="G694" s="25" t="s">
        <v>5663</v>
      </c>
      <c r="H694" s="25" t="s">
        <v>10350</v>
      </c>
      <c r="I694" s="25" t="s">
        <v>10351</v>
      </c>
      <c r="J694" s="24">
        <v>4.2639216134045255E-5</v>
      </c>
      <c r="K694" s="24">
        <v>6.6894401098898163E-7</v>
      </c>
      <c r="L694" s="24">
        <v>0.99995669183985492</v>
      </c>
    </row>
    <row r="695" spans="1:12" ht="63.75" x14ac:dyDescent="0.2">
      <c r="A695" s="25" t="s">
        <v>5658</v>
      </c>
      <c r="B695" s="25" t="s">
        <v>5668</v>
      </c>
      <c r="C695" s="25" t="s">
        <v>26</v>
      </c>
      <c r="D695" s="25" t="s">
        <v>4127</v>
      </c>
      <c r="E695" s="24" t="b">
        <v>0</v>
      </c>
      <c r="F695" s="25" t="s">
        <v>11</v>
      </c>
      <c r="G695" s="25" t="s">
        <v>10353</v>
      </c>
      <c r="H695" s="25" t="s">
        <v>5670</v>
      </c>
      <c r="I695" s="25" t="s">
        <v>9085</v>
      </c>
      <c r="J695" s="24">
        <v>1.7716050970781206E-2</v>
      </c>
      <c r="K695" s="24">
        <v>5.1354100316143162E-6</v>
      </c>
      <c r="L695" s="24">
        <v>0.98227881361918723</v>
      </c>
    </row>
    <row r="696" spans="1:12" ht="89.25" x14ac:dyDescent="0.2">
      <c r="A696" s="25" t="s">
        <v>5658</v>
      </c>
      <c r="B696" s="25" t="s">
        <v>5671</v>
      </c>
      <c r="C696" s="25" t="s">
        <v>26</v>
      </c>
      <c r="D696" s="25" t="s">
        <v>4127</v>
      </c>
      <c r="E696" s="24" t="b">
        <v>0</v>
      </c>
      <c r="F696" s="25" t="s">
        <v>11</v>
      </c>
      <c r="G696" s="25" t="s">
        <v>5672</v>
      </c>
      <c r="H696" s="25" t="s">
        <v>10354</v>
      </c>
      <c r="I696" s="25" t="s">
        <v>5674</v>
      </c>
      <c r="J696" s="24">
        <v>8.790928080973632E-7</v>
      </c>
      <c r="K696" s="24">
        <v>6.9117633647672367E-10</v>
      </c>
      <c r="L696" s="24">
        <v>0.99999912021601567</v>
      </c>
    </row>
    <row r="697" spans="1:12" ht="102" x14ac:dyDescent="0.2">
      <c r="A697" s="25" t="s">
        <v>5658</v>
      </c>
      <c r="B697" s="25" t="s">
        <v>10355</v>
      </c>
      <c r="C697" s="25" t="s">
        <v>26</v>
      </c>
      <c r="D697" s="25" t="s">
        <v>4127</v>
      </c>
      <c r="E697" s="24" t="b">
        <v>0</v>
      </c>
      <c r="F697" s="25" t="s">
        <v>11</v>
      </c>
      <c r="G697" s="25" t="s">
        <v>5675</v>
      </c>
      <c r="H697" s="25" t="s">
        <v>5676</v>
      </c>
      <c r="I697" s="25" t="s">
        <v>5677</v>
      </c>
      <c r="J697" s="24">
        <v>8.0301456254825888E-6</v>
      </c>
      <c r="K697" s="24">
        <v>2.6032709033959552E-10</v>
      </c>
      <c r="L697" s="24">
        <v>0.99999196959404757</v>
      </c>
    </row>
    <row r="698" spans="1:12" ht="114.75" x14ac:dyDescent="0.2">
      <c r="A698" s="25" t="s">
        <v>5658</v>
      </c>
      <c r="B698" s="25" t="s">
        <v>5678</v>
      </c>
      <c r="C698" s="25" t="s">
        <v>26</v>
      </c>
      <c r="D698" s="25" t="s">
        <v>4127</v>
      </c>
      <c r="E698" s="24" t="b">
        <v>0</v>
      </c>
      <c r="F698" s="25" t="s">
        <v>11</v>
      </c>
      <c r="G698" s="25" t="s">
        <v>10356</v>
      </c>
      <c r="H698" s="25" t="s">
        <v>5680</v>
      </c>
      <c r="I698" s="25" t="s">
        <v>5681</v>
      </c>
      <c r="J698" s="24">
        <v>0.17802433119196451</v>
      </c>
      <c r="K698" s="24">
        <v>3.0223285745021317E-7</v>
      </c>
      <c r="L698" s="24">
        <v>0.82197536657517811</v>
      </c>
    </row>
    <row r="699" spans="1:12" ht="114.75" x14ac:dyDescent="0.2">
      <c r="A699" s="25" t="s">
        <v>5658</v>
      </c>
      <c r="B699" s="25" t="s">
        <v>5682</v>
      </c>
      <c r="C699" s="25" t="s">
        <v>26</v>
      </c>
      <c r="D699" s="25" t="s">
        <v>4127</v>
      </c>
      <c r="E699" s="24" t="b">
        <v>0</v>
      </c>
      <c r="F699" s="25" t="s">
        <v>11</v>
      </c>
      <c r="G699" s="25" t="s">
        <v>5683</v>
      </c>
      <c r="H699" s="25" t="s">
        <v>10357</v>
      </c>
      <c r="I699" s="25" t="s">
        <v>10358</v>
      </c>
      <c r="J699" s="24">
        <v>1.0715991532303324E-3</v>
      </c>
      <c r="K699" s="24">
        <v>1.065825393176773E-4</v>
      </c>
      <c r="L699" s="24">
        <v>0.99882181830745209</v>
      </c>
    </row>
    <row r="700" spans="1:12" ht="102" x14ac:dyDescent="0.2">
      <c r="A700" s="25" t="s">
        <v>5658</v>
      </c>
      <c r="B700" s="25" t="s">
        <v>5686</v>
      </c>
      <c r="C700" s="25" t="s">
        <v>26</v>
      </c>
      <c r="D700" s="25" t="s">
        <v>4127</v>
      </c>
      <c r="E700" s="24" t="b">
        <v>0</v>
      </c>
      <c r="F700" s="25" t="s">
        <v>11</v>
      </c>
      <c r="G700" s="25" t="s">
        <v>10357</v>
      </c>
      <c r="H700" s="25" t="s">
        <v>10359</v>
      </c>
      <c r="I700" s="25" t="s">
        <v>5688</v>
      </c>
      <c r="J700" s="24">
        <v>7.8345314302283736E-6</v>
      </c>
      <c r="K700" s="24">
        <v>1.0221572612948645E-7</v>
      </c>
      <c r="L700" s="24">
        <v>0.99999206325284362</v>
      </c>
    </row>
    <row r="701" spans="1:12" ht="165.75" x14ac:dyDescent="0.2">
      <c r="A701" s="25" t="s">
        <v>5658</v>
      </c>
      <c r="B701" s="25" t="s">
        <v>5689</v>
      </c>
      <c r="C701" s="25" t="s">
        <v>26</v>
      </c>
      <c r="D701" s="25" t="s">
        <v>4127</v>
      </c>
      <c r="E701" s="24" t="b">
        <v>0</v>
      </c>
      <c r="F701" s="25" t="s">
        <v>11</v>
      </c>
      <c r="G701" s="25" t="s">
        <v>5690</v>
      </c>
      <c r="H701" s="25" t="s">
        <v>5691</v>
      </c>
      <c r="I701" s="25" t="s">
        <v>5692</v>
      </c>
      <c r="J701" s="24">
        <v>1.5396086089920294E-5</v>
      </c>
      <c r="K701" s="24">
        <v>3.2910456031892704E-4</v>
      </c>
      <c r="L701" s="24">
        <v>0.9996554993535911</v>
      </c>
    </row>
    <row r="702" spans="1:12" ht="76.5" x14ac:dyDescent="0.2">
      <c r="A702" s="25" t="s">
        <v>5658</v>
      </c>
      <c r="B702" s="25" t="s">
        <v>5693</v>
      </c>
      <c r="C702" s="25" t="s">
        <v>26</v>
      </c>
      <c r="D702" s="25" t="s">
        <v>4127</v>
      </c>
      <c r="E702" s="24" t="b">
        <v>0</v>
      </c>
      <c r="F702" s="25" t="s">
        <v>11</v>
      </c>
      <c r="G702" s="25" t="s">
        <v>5694</v>
      </c>
      <c r="H702" s="25" t="s">
        <v>5695</v>
      </c>
      <c r="I702" s="25" t="s">
        <v>5696</v>
      </c>
      <c r="J702" s="24">
        <v>2.7755445152787333E-3</v>
      </c>
      <c r="K702" s="24">
        <v>8.1907583578669818E-5</v>
      </c>
      <c r="L702" s="24">
        <v>0.99714254790114254</v>
      </c>
    </row>
    <row r="703" spans="1:12" ht="114.75" x14ac:dyDescent="0.2">
      <c r="A703" s="25" t="s">
        <v>5658</v>
      </c>
      <c r="B703" s="25" t="s">
        <v>5697</v>
      </c>
      <c r="C703" s="25" t="s">
        <v>26</v>
      </c>
      <c r="D703" s="25" t="s">
        <v>4127</v>
      </c>
      <c r="E703" s="24" t="b">
        <v>0</v>
      </c>
      <c r="F703" s="25" t="s">
        <v>11</v>
      </c>
      <c r="G703" s="25" t="s">
        <v>5695</v>
      </c>
      <c r="H703" s="25" t="s">
        <v>5698</v>
      </c>
      <c r="I703" s="25" t="s">
        <v>10360</v>
      </c>
      <c r="J703" s="24">
        <v>2.9295131973912846E-5</v>
      </c>
      <c r="K703" s="24">
        <v>2.8377136825040442E-7</v>
      </c>
      <c r="L703" s="24">
        <v>0.99997042109665779</v>
      </c>
    </row>
    <row r="704" spans="1:12" ht="165.75" x14ac:dyDescent="0.2">
      <c r="A704" s="25" t="s">
        <v>5658</v>
      </c>
      <c r="B704" s="25" t="s">
        <v>5700</v>
      </c>
      <c r="C704" s="25" t="s">
        <v>26</v>
      </c>
      <c r="D704" s="25" t="s">
        <v>4127</v>
      </c>
      <c r="E704" s="24" t="b">
        <v>0</v>
      </c>
      <c r="F704" s="25" t="s">
        <v>11</v>
      </c>
      <c r="G704" s="25" t="s">
        <v>10361</v>
      </c>
      <c r="H704" s="25" t="s">
        <v>5702</v>
      </c>
      <c r="I704" s="25" t="s">
        <v>10362</v>
      </c>
      <c r="J704" s="24">
        <v>3.6622322003557867E-5</v>
      </c>
      <c r="K704" s="24">
        <v>1.5165790652808154E-8</v>
      </c>
      <c r="L704" s="24">
        <v>0.99996336251220574</v>
      </c>
    </row>
    <row r="705" spans="1:12" ht="127.5" x14ac:dyDescent="0.2">
      <c r="A705" s="25" t="s">
        <v>5658</v>
      </c>
      <c r="B705" s="25" t="s">
        <v>10363</v>
      </c>
      <c r="C705" s="25" t="s">
        <v>26</v>
      </c>
      <c r="D705" s="25" t="s">
        <v>4127</v>
      </c>
      <c r="E705" s="24" t="b">
        <v>0</v>
      </c>
      <c r="F705" s="25" t="s">
        <v>11</v>
      </c>
      <c r="G705" s="25" t="s">
        <v>5704</v>
      </c>
      <c r="H705" s="25" t="s">
        <v>10364</v>
      </c>
      <c r="I705" s="25" t="s">
        <v>5706</v>
      </c>
      <c r="J705" s="24">
        <v>2.4327475879394357E-3</v>
      </c>
      <c r="K705" s="24">
        <v>3.2989835622140271E-4</v>
      </c>
      <c r="L705" s="24">
        <v>0.99723735405583913</v>
      </c>
    </row>
    <row r="706" spans="1:12" ht="140.25" x14ac:dyDescent="0.2">
      <c r="A706" s="25" t="s">
        <v>5658</v>
      </c>
      <c r="B706" s="25" t="s">
        <v>5707</v>
      </c>
      <c r="C706" s="25" t="s">
        <v>26</v>
      </c>
      <c r="D706" s="25" t="s">
        <v>4127</v>
      </c>
      <c r="E706" s="24" t="b">
        <v>0</v>
      </c>
      <c r="F706" s="25" t="s">
        <v>11</v>
      </c>
      <c r="G706" s="25" t="s">
        <v>10365</v>
      </c>
      <c r="H706" s="25" t="s">
        <v>10366</v>
      </c>
      <c r="I706" s="25" t="s">
        <v>5710</v>
      </c>
      <c r="J706" s="24">
        <v>0.20837849190721267</v>
      </c>
      <c r="K706" s="24">
        <v>1.7121590617763959E-5</v>
      </c>
      <c r="L706" s="24">
        <v>0.79160438650216958</v>
      </c>
    </row>
    <row r="707" spans="1:12" ht="76.5" x14ac:dyDescent="0.2">
      <c r="A707" s="25" t="s">
        <v>5658</v>
      </c>
      <c r="B707" s="25" t="s">
        <v>5711</v>
      </c>
      <c r="C707" s="25" t="s">
        <v>26</v>
      </c>
      <c r="D707" s="25" t="s">
        <v>4127</v>
      </c>
      <c r="E707" s="24" t="b">
        <v>0</v>
      </c>
      <c r="F707" s="25" t="s">
        <v>11</v>
      </c>
      <c r="G707" s="25" t="s">
        <v>5712</v>
      </c>
      <c r="H707" s="25" t="s">
        <v>5713</v>
      </c>
      <c r="I707" s="25" t="s">
        <v>10367</v>
      </c>
      <c r="J707" s="24">
        <v>2.8199618339468093E-3</v>
      </c>
      <c r="K707" s="24">
        <v>2.966491988262338E-6</v>
      </c>
      <c r="L707" s="24">
        <v>0.997177071674065</v>
      </c>
    </row>
    <row r="708" spans="1:12" ht="191.25" x14ac:dyDescent="0.2">
      <c r="A708" s="25" t="s">
        <v>7406</v>
      </c>
      <c r="B708" s="25" t="s">
        <v>7407</v>
      </c>
      <c r="C708" s="25" t="s">
        <v>26</v>
      </c>
      <c r="D708" s="25" t="s">
        <v>6339</v>
      </c>
      <c r="E708" s="24" t="b">
        <v>0</v>
      </c>
      <c r="F708" s="25" t="s">
        <v>11</v>
      </c>
      <c r="G708" s="25" t="s">
        <v>7408</v>
      </c>
      <c r="H708" s="25" t="s">
        <v>7409</v>
      </c>
      <c r="I708" s="25" t="s">
        <v>10815</v>
      </c>
      <c r="J708" s="24">
        <v>7.0130822053990766E-2</v>
      </c>
      <c r="K708" s="24">
        <v>4.3201940411321257E-8</v>
      </c>
      <c r="L708" s="24">
        <v>0.92986913474406874</v>
      </c>
    </row>
    <row r="709" spans="1:12" ht="127.5" x14ac:dyDescent="0.2">
      <c r="A709" s="25" t="s">
        <v>1701</v>
      </c>
      <c r="B709" s="25" t="s">
        <v>1702</v>
      </c>
      <c r="C709" s="25" t="s">
        <v>26</v>
      </c>
      <c r="D709" s="25" t="s">
        <v>407</v>
      </c>
      <c r="E709" s="24" t="b">
        <v>0</v>
      </c>
      <c r="F709" s="25" t="s">
        <v>11</v>
      </c>
      <c r="G709" s="25" t="s">
        <v>1703</v>
      </c>
      <c r="H709" s="25" t="s">
        <v>1704</v>
      </c>
      <c r="I709" s="25" t="s">
        <v>1705</v>
      </c>
      <c r="J709" s="24">
        <v>1.2736396230010785E-3</v>
      </c>
      <c r="K709" s="24">
        <v>5.3160149475696107E-6</v>
      </c>
      <c r="L709" s="24">
        <v>0.99872104436205134</v>
      </c>
    </row>
    <row r="710" spans="1:12" ht="191.25" x14ac:dyDescent="0.2">
      <c r="A710" s="25" t="s">
        <v>1701</v>
      </c>
      <c r="B710" s="25" t="s">
        <v>1706</v>
      </c>
      <c r="C710" s="25" t="s">
        <v>26</v>
      </c>
      <c r="D710" s="25" t="s">
        <v>407</v>
      </c>
      <c r="E710" s="24" t="b">
        <v>0</v>
      </c>
      <c r="F710" s="25" t="s">
        <v>11</v>
      </c>
      <c r="G710" s="25" t="s">
        <v>1707</v>
      </c>
      <c r="H710" s="25" t="s">
        <v>1708</v>
      </c>
      <c r="I710" s="25" t="s">
        <v>1709</v>
      </c>
      <c r="J710" s="24">
        <v>1.2052815556698307E-5</v>
      </c>
      <c r="K710" s="24">
        <v>7.1875110996364431E-4</v>
      </c>
      <c r="L710" s="24">
        <v>0.99926919607447962</v>
      </c>
    </row>
    <row r="711" spans="1:12" ht="127.5" x14ac:dyDescent="0.2">
      <c r="A711" s="25" t="s">
        <v>1701</v>
      </c>
      <c r="B711" s="25" t="s">
        <v>1714</v>
      </c>
      <c r="C711" s="25" t="s">
        <v>26</v>
      </c>
      <c r="D711" s="25" t="s">
        <v>407</v>
      </c>
      <c r="E711" s="24" t="b">
        <v>0</v>
      </c>
      <c r="F711" s="25" t="s">
        <v>11</v>
      </c>
      <c r="G711" s="25" t="s">
        <v>1712</v>
      </c>
      <c r="H711" s="25" t="s">
        <v>1715</v>
      </c>
      <c r="I711" s="25" t="s">
        <v>1716</v>
      </c>
      <c r="J711" s="24">
        <v>2.3899859479458008E-5</v>
      </c>
      <c r="K711" s="24">
        <v>9.7735729739334185E-6</v>
      </c>
      <c r="L711" s="24">
        <v>0.99996632656754669</v>
      </c>
    </row>
    <row r="712" spans="1:12" ht="102" x14ac:dyDescent="0.2">
      <c r="A712" s="25" t="s">
        <v>1194</v>
      </c>
      <c r="B712" s="25" t="s">
        <v>1195</v>
      </c>
      <c r="C712" s="25" t="s">
        <v>26</v>
      </c>
      <c r="D712" s="25" t="s">
        <v>407</v>
      </c>
      <c r="E712" s="24" t="b">
        <v>0</v>
      </c>
      <c r="F712" s="25" t="s">
        <v>11</v>
      </c>
      <c r="G712" s="25" t="s">
        <v>1196</v>
      </c>
      <c r="H712" s="25" t="s">
        <v>9284</v>
      </c>
      <c r="I712" s="25" t="s">
        <v>1198</v>
      </c>
      <c r="J712" s="24">
        <v>7.7176668827717687E-6</v>
      </c>
      <c r="K712" s="24">
        <v>5.4260275608031716E-4</v>
      </c>
      <c r="L712" s="24">
        <v>0.9994496795770369</v>
      </c>
    </row>
    <row r="713" spans="1:12" ht="140.25" x14ac:dyDescent="0.2">
      <c r="A713" s="25" t="s">
        <v>7051</v>
      </c>
      <c r="B713" s="25" t="s">
        <v>7052</v>
      </c>
      <c r="C713" s="25" t="s">
        <v>26</v>
      </c>
      <c r="D713" s="25" t="s">
        <v>6339</v>
      </c>
      <c r="E713" s="24" t="b">
        <v>0</v>
      </c>
      <c r="F713" s="25" t="s">
        <v>11</v>
      </c>
      <c r="G713" s="25" t="s">
        <v>7053</v>
      </c>
      <c r="H713" s="25" t="s">
        <v>7054</v>
      </c>
      <c r="I713" s="25" t="s">
        <v>7055</v>
      </c>
      <c r="J713" s="24">
        <v>5.9199689249352139E-5</v>
      </c>
      <c r="K713" s="24">
        <v>6.1070807265820181E-10</v>
      </c>
      <c r="L713" s="24">
        <v>0.99994079970004268</v>
      </c>
    </row>
    <row r="714" spans="1:12" ht="191.25" x14ac:dyDescent="0.2">
      <c r="A714" s="25" t="s">
        <v>7898</v>
      </c>
      <c r="B714" s="25" t="s">
        <v>7899</v>
      </c>
      <c r="C714" s="25" t="s">
        <v>26</v>
      </c>
      <c r="D714" s="25" t="s">
        <v>6339</v>
      </c>
      <c r="E714" s="24" t="b">
        <v>0</v>
      </c>
      <c r="F714" s="25" t="s">
        <v>11</v>
      </c>
      <c r="G714" s="25" t="s">
        <v>7903</v>
      </c>
      <c r="H714" s="25" t="s">
        <v>7904</v>
      </c>
      <c r="I714" s="25" t="s">
        <v>7905</v>
      </c>
      <c r="J714" s="24">
        <v>1.4892933001308952E-11</v>
      </c>
      <c r="K714" s="24">
        <v>1.7471794561254207E-9</v>
      </c>
      <c r="L714" s="24">
        <v>0.99999999823792751</v>
      </c>
    </row>
    <row r="715" spans="1:12" ht="114.75" x14ac:dyDescent="0.2">
      <c r="A715" s="25" t="s">
        <v>7898</v>
      </c>
      <c r="B715" s="25" t="s">
        <v>7906</v>
      </c>
      <c r="C715" s="25" t="s">
        <v>26</v>
      </c>
      <c r="D715" s="25" t="s">
        <v>6339</v>
      </c>
      <c r="E715" s="24" t="b">
        <v>0</v>
      </c>
      <c r="F715" s="25" t="s">
        <v>11</v>
      </c>
      <c r="G715" s="25" t="s">
        <v>7904</v>
      </c>
      <c r="H715" s="25" t="s">
        <v>7907</v>
      </c>
      <c r="I715" s="25" t="s">
        <v>7908</v>
      </c>
      <c r="J715" s="24">
        <v>1.0542664536777919E-9</v>
      </c>
      <c r="K715" s="24">
        <v>2.3377546436219986E-9</v>
      </c>
      <c r="L715" s="24">
        <v>0.99999999660797889</v>
      </c>
    </row>
    <row r="716" spans="1:12" ht="140.25" x14ac:dyDescent="0.2">
      <c r="A716" s="25" t="s">
        <v>7411</v>
      </c>
      <c r="B716" s="25" t="s">
        <v>7412</v>
      </c>
      <c r="C716" s="25" t="s">
        <v>26</v>
      </c>
      <c r="D716" s="25" t="s">
        <v>6339</v>
      </c>
      <c r="E716" s="24" t="b">
        <v>0</v>
      </c>
      <c r="F716" s="25" t="s">
        <v>11</v>
      </c>
      <c r="G716" s="25" t="s">
        <v>10816</v>
      </c>
      <c r="H716" s="25" t="s">
        <v>7414</v>
      </c>
      <c r="I716" s="25" t="s">
        <v>10817</v>
      </c>
      <c r="J716" s="24">
        <v>0.48514913192800002</v>
      </c>
      <c r="K716" s="24">
        <v>9.8214174352804606E-7</v>
      </c>
      <c r="L716" s="24">
        <v>0.51484988593025638</v>
      </c>
    </row>
    <row r="717" spans="1:12" ht="114.75" x14ac:dyDescent="0.2">
      <c r="A717" s="25" t="s">
        <v>318</v>
      </c>
      <c r="B717" s="25" t="s">
        <v>319</v>
      </c>
      <c r="C717" s="25" t="s">
        <v>26</v>
      </c>
      <c r="D717" s="25" t="s">
        <v>320</v>
      </c>
      <c r="E717" s="24" t="b">
        <v>0</v>
      </c>
      <c r="F717" s="25" t="s">
        <v>11</v>
      </c>
      <c r="G717" s="25" t="s">
        <v>321</v>
      </c>
      <c r="H717" s="25" t="s">
        <v>9121</v>
      </c>
      <c r="I717" s="25" t="s">
        <v>9122</v>
      </c>
      <c r="J717" s="24">
        <v>4.6104025487897948E-4</v>
      </c>
      <c r="K717" s="24">
        <v>5.0980912089575572E-2</v>
      </c>
      <c r="L717" s="24">
        <v>0.94855804765554552</v>
      </c>
    </row>
    <row r="718" spans="1:12" ht="114.75" x14ac:dyDescent="0.2">
      <c r="A718" s="25" t="s">
        <v>318</v>
      </c>
      <c r="B718" s="25" t="s">
        <v>324</v>
      </c>
      <c r="C718" s="25" t="s">
        <v>26</v>
      </c>
      <c r="D718" s="25" t="s">
        <v>320</v>
      </c>
      <c r="E718" s="24" t="b">
        <v>0</v>
      </c>
      <c r="F718" s="25" t="s">
        <v>11</v>
      </c>
      <c r="G718" s="25" t="s">
        <v>325</v>
      </c>
      <c r="H718" s="25" t="s">
        <v>9123</v>
      </c>
      <c r="I718" s="25" t="s">
        <v>9085</v>
      </c>
      <c r="J718" s="24">
        <v>2.2671969180082448E-5</v>
      </c>
      <c r="K718" s="24">
        <v>4.7659287168354694E-5</v>
      </c>
      <c r="L718" s="24">
        <v>0.99992966874365152</v>
      </c>
    </row>
    <row r="719" spans="1:12" ht="242.25" x14ac:dyDescent="0.2">
      <c r="A719" s="25" t="s">
        <v>318</v>
      </c>
      <c r="B719" s="25" t="s">
        <v>353</v>
      </c>
      <c r="C719" s="25" t="s">
        <v>26</v>
      </c>
      <c r="D719" s="25" t="s">
        <v>354</v>
      </c>
      <c r="E719" s="24" t="b">
        <v>0</v>
      </c>
      <c r="F719" s="25" t="s">
        <v>11</v>
      </c>
      <c r="G719" s="25" t="s">
        <v>357</v>
      </c>
      <c r="H719" s="25" t="s">
        <v>9129</v>
      </c>
      <c r="I719" s="25" t="s">
        <v>9130</v>
      </c>
      <c r="J719" s="24">
        <v>4.53664856969658E-5</v>
      </c>
      <c r="K719" s="24">
        <v>1.26717337165669E-5</v>
      </c>
      <c r="L719" s="24">
        <v>0.99994196178058636</v>
      </c>
    </row>
    <row r="720" spans="1:12" ht="89.25" x14ac:dyDescent="0.2">
      <c r="A720" s="25" t="s">
        <v>318</v>
      </c>
      <c r="B720" s="25" t="s">
        <v>360</v>
      </c>
      <c r="C720" s="25" t="s">
        <v>26</v>
      </c>
      <c r="D720" s="25" t="s">
        <v>354</v>
      </c>
      <c r="E720" s="24" t="b">
        <v>0</v>
      </c>
      <c r="F720" s="25" t="s">
        <v>11</v>
      </c>
      <c r="G720" s="25" t="s">
        <v>9131</v>
      </c>
      <c r="H720" s="25" t="s">
        <v>9132</v>
      </c>
      <c r="I720" s="25" t="s">
        <v>363</v>
      </c>
      <c r="J720" s="24">
        <v>1.0651233658070106E-3</v>
      </c>
      <c r="K720" s="24">
        <v>1.8587671220268877E-4</v>
      </c>
      <c r="L720" s="24">
        <v>0.99874899992199029</v>
      </c>
    </row>
    <row r="721" spans="1:12" ht="127.5" x14ac:dyDescent="0.2">
      <c r="A721" s="25" t="s">
        <v>318</v>
      </c>
      <c r="B721" s="25" t="s">
        <v>364</v>
      </c>
      <c r="C721" s="25" t="s">
        <v>26</v>
      </c>
      <c r="D721" s="25" t="s">
        <v>354</v>
      </c>
      <c r="E721" s="24" t="b">
        <v>0</v>
      </c>
      <c r="F721" s="25" t="s">
        <v>11</v>
      </c>
      <c r="G721" s="25" t="s">
        <v>365</v>
      </c>
      <c r="H721" s="25" t="s">
        <v>9133</v>
      </c>
      <c r="I721" s="25" t="s">
        <v>9134</v>
      </c>
      <c r="J721" s="24">
        <v>9.2060021199089179E-5</v>
      </c>
      <c r="K721" s="24">
        <v>8.4576129184644059E-5</v>
      </c>
      <c r="L721" s="24">
        <v>0.99982336384961634</v>
      </c>
    </row>
    <row r="722" spans="1:12" ht="114.75" x14ac:dyDescent="0.2">
      <c r="A722" s="25" t="s">
        <v>318</v>
      </c>
      <c r="B722" s="25" t="s">
        <v>3709</v>
      </c>
      <c r="C722" s="25" t="s">
        <v>26</v>
      </c>
      <c r="D722" s="25" t="s">
        <v>3710</v>
      </c>
      <c r="E722" s="24" t="b">
        <v>0</v>
      </c>
      <c r="F722" s="25" t="s">
        <v>11</v>
      </c>
      <c r="G722" s="25" t="s">
        <v>3711</v>
      </c>
      <c r="H722" s="25" t="s">
        <v>3712</v>
      </c>
      <c r="I722" s="25" t="s">
        <v>3713</v>
      </c>
      <c r="J722" s="24">
        <v>1.3088265712113292E-8</v>
      </c>
      <c r="K722" s="24">
        <v>5.4396967479743798E-10</v>
      </c>
      <c r="L722" s="24">
        <v>0.99999998636776466</v>
      </c>
    </row>
    <row r="723" spans="1:12" ht="127.5" x14ac:dyDescent="0.2">
      <c r="A723" s="25" t="s">
        <v>2547</v>
      </c>
      <c r="B723" s="25" t="s">
        <v>6273</v>
      </c>
      <c r="C723" s="25" t="s">
        <v>26</v>
      </c>
      <c r="D723" s="25" t="s">
        <v>5924</v>
      </c>
      <c r="E723" s="24" t="b">
        <v>0</v>
      </c>
      <c r="F723" s="25" t="s">
        <v>11</v>
      </c>
      <c r="G723" s="25" t="s">
        <v>6274</v>
      </c>
      <c r="H723" s="25" t="s">
        <v>6275</v>
      </c>
      <c r="I723" s="25" t="s">
        <v>10485</v>
      </c>
      <c r="J723" s="24">
        <v>1.2129475270998765E-4</v>
      </c>
      <c r="K723" s="24">
        <v>5.436953062514643E-9</v>
      </c>
      <c r="L723" s="24">
        <v>0.99987869981033706</v>
      </c>
    </row>
    <row r="724" spans="1:12" ht="114.75" x14ac:dyDescent="0.2">
      <c r="A724" s="25" t="s">
        <v>789</v>
      </c>
      <c r="B724" s="25" t="s">
        <v>820</v>
      </c>
      <c r="C724" s="25" t="s">
        <v>26</v>
      </c>
      <c r="D724" s="25" t="s">
        <v>407</v>
      </c>
      <c r="E724" s="24" t="b">
        <v>0</v>
      </c>
      <c r="F724" s="25" t="s">
        <v>11</v>
      </c>
      <c r="G724" s="25" t="s">
        <v>9221</v>
      </c>
      <c r="H724" s="25" t="s">
        <v>822</v>
      </c>
      <c r="I724" s="25" t="s">
        <v>823</v>
      </c>
      <c r="J724" s="24">
        <v>7.7748315462477233E-4</v>
      </c>
      <c r="K724" s="24">
        <v>0.29504631512350371</v>
      </c>
      <c r="L724" s="24">
        <v>0.70417620172187145</v>
      </c>
    </row>
    <row r="725" spans="1:12" ht="267.75" x14ac:dyDescent="0.2">
      <c r="A725" s="25" t="s">
        <v>789</v>
      </c>
      <c r="B725" s="25" t="s">
        <v>824</v>
      </c>
      <c r="C725" s="25" t="s">
        <v>26</v>
      </c>
      <c r="D725" s="25" t="s">
        <v>407</v>
      </c>
      <c r="E725" s="24" t="b">
        <v>0</v>
      </c>
      <c r="F725" s="25" t="s">
        <v>11</v>
      </c>
      <c r="G725" s="25" t="s">
        <v>825</v>
      </c>
      <c r="H725" s="25" t="s">
        <v>826</v>
      </c>
      <c r="I725" s="25" t="s">
        <v>9222</v>
      </c>
      <c r="J725" s="24">
        <v>3.8055364131865491E-9</v>
      </c>
      <c r="K725" s="24">
        <v>6.4289818921646333E-6</v>
      </c>
      <c r="L725" s="24">
        <v>0.99999356721257138</v>
      </c>
    </row>
    <row r="726" spans="1:12" ht="89.25" x14ac:dyDescent="0.2">
      <c r="A726" s="25" t="s">
        <v>735</v>
      </c>
      <c r="B726" s="25" t="s">
        <v>736</v>
      </c>
      <c r="C726" s="25" t="s">
        <v>26</v>
      </c>
      <c r="D726" s="25" t="s">
        <v>407</v>
      </c>
      <c r="E726" s="24" t="b">
        <v>0</v>
      </c>
      <c r="F726" s="25" t="s">
        <v>11</v>
      </c>
      <c r="G726" s="25" t="s">
        <v>737</v>
      </c>
      <c r="H726" s="25" t="s">
        <v>738</v>
      </c>
      <c r="I726" s="25" t="s">
        <v>9085</v>
      </c>
      <c r="J726" s="24">
        <v>2.8367970448601077E-7</v>
      </c>
      <c r="K726" s="24">
        <v>4.5418864040316156E-3</v>
      </c>
      <c r="L726" s="24">
        <v>0.99545782991626386</v>
      </c>
    </row>
    <row r="727" spans="1:12" ht="102" x14ac:dyDescent="0.2">
      <c r="A727" s="25" t="s">
        <v>208</v>
      </c>
      <c r="B727" s="25" t="s">
        <v>209</v>
      </c>
      <c r="C727" s="25" t="s">
        <v>26</v>
      </c>
      <c r="D727" s="25" t="s">
        <v>96</v>
      </c>
      <c r="E727" s="24" t="b">
        <v>0</v>
      </c>
      <c r="F727" s="25" t="s">
        <v>11</v>
      </c>
      <c r="G727" s="25" t="s">
        <v>9085</v>
      </c>
      <c r="H727" s="25" t="s">
        <v>210</v>
      </c>
      <c r="I727" s="25" t="s">
        <v>9085</v>
      </c>
      <c r="J727" s="24">
        <v>8.3741682985616915E-6</v>
      </c>
      <c r="K727" s="24">
        <v>0.40506809848405145</v>
      </c>
      <c r="L727" s="24">
        <v>0.59492352734764997</v>
      </c>
    </row>
    <row r="728" spans="1:12" ht="102" x14ac:dyDescent="0.2">
      <c r="A728" s="25" t="s">
        <v>8890</v>
      </c>
      <c r="B728" s="25" t="s">
        <v>8891</v>
      </c>
      <c r="C728" s="25" t="s">
        <v>26</v>
      </c>
      <c r="D728" s="25" t="s">
        <v>8821</v>
      </c>
      <c r="E728" s="24" t="b">
        <v>0</v>
      </c>
      <c r="F728" s="25" t="s">
        <v>11</v>
      </c>
      <c r="G728" s="25" t="s">
        <v>9085</v>
      </c>
      <c r="H728" s="25" t="s">
        <v>8892</v>
      </c>
      <c r="I728" s="25" t="s">
        <v>8893</v>
      </c>
      <c r="J728" s="24">
        <v>8.0243264517606335E-4</v>
      </c>
      <c r="K728" s="24">
        <v>4.3754609756970406E-7</v>
      </c>
      <c r="L728" s="24">
        <v>0.99919712980872633</v>
      </c>
    </row>
    <row r="729" spans="1:12" ht="242.25" x14ac:dyDescent="0.2">
      <c r="A729" s="25" t="s">
        <v>8741</v>
      </c>
      <c r="B729" s="25" t="s">
        <v>7645</v>
      </c>
      <c r="C729" s="25" t="s">
        <v>26</v>
      </c>
      <c r="D729" s="25" t="s">
        <v>6339</v>
      </c>
      <c r="E729" s="24" t="b">
        <v>0</v>
      </c>
      <c r="F729" s="25" t="s">
        <v>11</v>
      </c>
      <c r="G729" s="25" t="s">
        <v>11229</v>
      </c>
      <c r="H729" s="25" t="s">
        <v>8743</v>
      </c>
      <c r="I729" s="25" t="s">
        <v>11230</v>
      </c>
      <c r="J729" s="24">
        <v>5.7559337364140872E-3</v>
      </c>
      <c r="K729" s="24">
        <v>3.7234796066562714E-10</v>
      </c>
      <c r="L729" s="24">
        <v>0.99424406589123782</v>
      </c>
    </row>
    <row r="730" spans="1:12" ht="216.75" x14ac:dyDescent="0.2">
      <c r="A730" s="25" t="s">
        <v>2600</v>
      </c>
      <c r="B730" s="25" t="s">
        <v>2601</v>
      </c>
      <c r="C730" s="25" t="s">
        <v>26</v>
      </c>
      <c r="D730" s="25" t="s">
        <v>407</v>
      </c>
      <c r="E730" s="24" t="b">
        <v>0</v>
      </c>
      <c r="F730" s="25" t="s">
        <v>11</v>
      </c>
      <c r="G730" s="25" t="s">
        <v>9539</v>
      </c>
      <c r="H730" s="25" t="s">
        <v>9540</v>
      </c>
      <c r="I730" s="25" t="s">
        <v>9541</v>
      </c>
      <c r="J730" s="24">
        <v>1.4750280863196319E-4</v>
      </c>
      <c r="K730" s="24">
        <v>4.1795941509685882E-4</v>
      </c>
      <c r="L730" s="24">
        <v>0.99943453777627111</v>
      </c>
    </row>
    <row r="731" spans="1:12" ht="153" x14ac:dyDescent="0.2">
      <c r="A731" s="25" t="s">
        <v>4461</v>
      </c>
      <c r="B731" s="25" t="s">
        <v>4462</v>
      </c>
      <c r="C731" s="25" t="s">
        <v>26</v>
      </c>
      <c r="D731" s="25" t="s">
        <v>4127</v>
      </c>
      <c r="E731" s="24" t="b">
        <v>0</v>
      </c>
      <c r="F731" s="25" t="s">
        <v>11</v>
      </c>
      <c r="G731" s="25" t="s">
        <v>4463</v>
      </c>
      <c r="H731" s="25" t="s">
        <v>4464</v>
      </c>
      <c r="I731" s="25" t="s">
        <v>9990</v>
      </c>
      <c r="J731" s="24">
        <v>1.6127028465916671E-3</v>
      </c>
      <c r="K731" s="24">
        <v>2.1303861087216023E-9</v>
      </c>
      <c r="L731" s="24">
        <v>0.99838729502302226</v>
      </c>
    </row>
    <row r="732" spans="1:12" ht="127.5" x14ac:dyDescent="0.2">
      <c r="A732" s="25" t="s">
        <v>8566</v>
      </c>
      <c r="B732" s="25" t="s">
        <v>8567</v>
      </c>
      <c r="C732" s="25" t="s">
        <v>26</v>
      </c>
      <c r="D732" s="25" t="s">
        <v>6339</v>
      </c>
      <c r="E732" s="24" t="b">
        <v>0</v>
      </c>
      <c r="F732" s="25" t="s">
        <v>11</v>
      </c>
      <c r="G732" s="25" t="s">
        <v>11177</v>
      </c>
      <c r="H732" s="25" t="s">
        <v>11178</v>
      </c>
      <c r="I732" s="25" t="s">
        <v>8570</v>
      </c>
      <c r="J732" s="24">
        <v>2.5416595700510649E-3</v>
      </c>
      <c r="K732" s="24">
        <v>4.7502245127383723E-8</v>
      </c>
      <c r="L732" s="24">
        <v>0.99745829292770383</v>
      </c>
    </row>
    <row r="733" spans="1:12" ht="191.25" x14ac:dyDescent="0.2">
      <c r="A733" s="25" t="s">
        <v>2265</v>
      </c>
      <c r="B733" s="25" t="s">
        <v>2266</v>
      </c>
      <c r="C733" s="25" t="s">
        <v>26</v>
      </c>
      <c r="D733" s="25" t="s">
        <v>407</v>
      </c>
      <c r="E733" s="24" t="b">
        <v>0</v>
      </c>
      <c r="F733" s="25" t="s">
        <v>11</v>
      </c>
      <c r="G733" s="25" t="s">
        <v>9487</v>
      </c>
      <c r="H733" s="25" t="s">
        <v>2268</v>
      </c>
      <c r="I733" s="25" t="s">
        <v>2269</v>
      </c>
      <c r="J733" s="24">
        <v>4.103162324801335E-10</v>
      </c>
      <c r="K733" s="24">
        <v>1.7564674057423414E-9</v>
      </c>
      <c r="L733" s="24">
        <v>0.99999999783321636</v>
      </c>
    </row>
    <row r="734" spans="1:12" ht="165.75" x14ac:dyDescent="0.2">
      <c r="A734" s="25" t="s">
        <v>8457</v>
      </c>
      <c r="B734" s="25" t="s">
        <v>6667</v>
      </c>
      <c r="C734" s="25" t="s">
        <v>26</v>
      </c>
      <c r="D734" s="25" t="s">
        <v>6339</v>
      </c>
      <c r="E734" s="24" t="b">
        <v>0</v>
      </c>
      <c r="F734" s="25" t="s">
        <v>11</v>
      </c>
      <c r="G734" s="25" t="s">
        <v>8458</v>
      </c>
      <c r="H734" s="25" t="s">
        <v>11130</v>
      </c>
      <c r="I734" s="25" t="s">
        <v>8460</v>
      </c>
      <c r="J734" s="24">
        <v>0.47764787192753244</v>
      </c>
      <c r="K734" s="24">
        <v>3.7311451859894685E-4</v>
      </c>
      <c r="L734" s="24">
        <v>0.52197901355386855</v>
      </c>
    </row>
    <row r="735" spans="1:12" ht="102" x14ac:dyDescent="0.2">
      <c r="A735" s="25" t="s">
        <v>8457</v>
      </c>
      <c r="B735" s="25" t="s">
        <v>6664</v>
      </c>
      <c r="C735" s="25" t="s">
        <v>26</v>
      </c>
      <c r="D735" s="25" t="s">
        <v>6339</v>
      </c>
      <c r="E735" s="24" t="b">
        <v>0</v>
      </c>
      <c r="F735" s="25" t="s">
        <v>11</v>
      </c>
      <c r="G735" s="25" t="s">
        <v>8461</v>
      </c>
      <c r="H735" s="25" t="s">
        <v>11131</v>
      </c>
      <c r="I735" s="25" t="s">
        <v>11132</v>
      </c>
      <c r="J735" s="24">
        <v>1.5754742655960292E-2</v>
      </c>
      <c r="K735" s="24">
        <v>3.9290876478624493E-9</v>
      </c>
      <c r="L735" s="24">
        <v>0.98424525341495206</v>
      </c>
    </row>
    <row r="736" spans="1:12" ht="178.5" x14ac:dyDescent="0.2">
      <c r="A736" s="25" t="s">
        <v>8457</v>
      </c>
      <c r="B736" s="25" t="s">
        <v>6671</v>
      </c>
      <c r="C736" s="25" t="s">
        <v>26</v>
      </c>
      <c r="D736" s="25" t="s">
        <v>6339</v>
      </c>
      <c r="E736" s="24" t="b">
        <v>0</v>
      </c>
      <c r="F736" s="25" t="s">
        <v>11</v>
      </c>
      <c r="G736" s="25" t="s">
        <v>9085</v>
      </c>
      <c r="H736" s="25" t="s">
        <v>8464</v>
      </c>
      <c r="I736" s="25" t="s">
        <v>11133</v>
      </c>
      <c r="J736" s="24">
        <v>4.785601332019792E-2</v>
      </c>
      <c r="K736" s="24">
        <v>1.8326258481848502E-10</v>
      </c>
      <c r="L736" s="24">
        <v>0.95214398649653953</v>
      </c>
    </row>
    <row r="737" spans="1:12" ht="191.25" x14ac:dyDescent="0.2">
      <c r="A737" s="25" t="s">
        <v>8457</v>
      </c>
      <c r="B737" s="25" t="s">
        <v>6671</v>
      </c>
      <c r="C737" s="25" t="s">
        <v>26</v>
      </c>
      <c r="D737" s="25" t="s">
        <v>6339</v>
      </c>
      <c r="E737" s="24" t="b">
        <v>0</v>
      </c>
      <c r="F737" s="25" t="s">
        <v>11</v>
      </c>
      <c r="G737" s="25" t="s">
        <v>8464</v>
      </c>
      <c r="H737" s="25" t="s">
        <v>8466</v>
      </c>
      <c r="I737" s="25" t="s">
        <v>11134</v>
      </c>
      <c r="J737" s="24">
        <v>1.6154845206319476E-2</v>
      </c>
      <c r="K737" s="24">
        <v>1.3257526924048106E-9</v>
      </c>
      <c r="L737" s="24">
        <v>0.98384515346792778</v>
      </c>
    </row>
    <row r="738" spans="1:12" ht="204" x14ac:dyDescent="0.2">
      <c r="A738" s="25" t="s">
        <v>8457</v>
      </c>
      <c r="B738" s="25" t="s">
        <v>6664</v>
      </c>
      <c r="C738" s="25" t="s">
        <v>26</v>
      </c>
      <c r="D738" s="25" t="s">
        <v>6339</v>
      </c>
      <c r="E738" s="24" t="b">
        <v>0</v>
      </c>
      <c r="F738" s="25" t="s">
        <v>11</v>
      </c>
      <c r="G738" s="25" t="s">
        <v>8466</v>
      </c>
      <c r="H738" s="25" t="s">
        <v>11135</v>
      </c>
      <c r="I738" s="25" t="s">
        <v>11136</v>
      </c>
      <c r="J738" s="24">
        <v>7.5075796010194609E-4</v>
      </c>
      <c r="K738" s="24">
        <v>2.9550185806698275E-10</v>
      </c>
      <c r="L738" s="24">
        <v>0.99924924174439622</v>
      </c>
    </row>
    <row r="739" spans="1:12" ht="140.25" x14ac:dyDescent="0.2">
      <c r="A739" s="25" t="s">
        <v>8457</v>
      </c>
      <c r="B739" s="25" t="s">
        <v>6664</v>
      </c>
      <c r="C739" s="25" t="s">
        <v>26</v>
      </c>
      <c r="D739" s="25" t="s">
        <v>6339</v>
      </c>
      <c r="E739" s="24" t="b">
        <v>0</v>
      </c>
      <c r="F739" s="25" t="s">
        <v>11</v>
      </c>
      <c r="G739" s="25" t="s">
        <v>8474</v>
      </c>
      <c r="H739" s="25" t="s">
        <v>11140</v>
      </c>
      <c r="I739" s="25" t="s">
        <v>11141</v>
      </c>
      <c r="J739" s="24">
        <v>2.9499000045436919E-3</v>
      </c>
      <c r="K739" s="24">
        <v>1.738906418244515E-9</v>
      </c>
      <c r="L739" s="24">
        <v>0.99705009825654989</v>
      </c>
    </row>
    <row r="740" spans="1:12" ht="153" x14ac:dyDescent="0.2">
      <c r="A740" s="25" t="s">
        <v>8457</v>
      </c>
      <c r="B740" s="25" t="s">
        <v>6671</v>
      </c>
      <c r="C740" s="25" t="s">
        <v>26</v>
      </c>
      <c r="D740" s="25" t="s">
        <v>6339</v>
      </c>
      <c r="E740" s="24" t="b">
        <v>0</v>
      </c>
      <c r="F740" s="25" t="s">
        <v>11</v>
      </c>
      <c r="G740" s="25" t="s">
        <v>8484</v>
      </c>
      <c r="H740" s="25" t="s">
        <v>8485</v>
      </c>
      <c r="I740" s="25" t="s">
        <v>11145</v>
      </c>
      <c r="J740" s="24">
        <v>0.19968123674322386</v>
      </c>
      <c r="K740" s="24">
        <v>1.8442036450538822E-9</v>
      </c>
      <c r="L740" s="24">
        <v>0.80031876141257252</v>
      </c>
    </row>
    <row r="741" spans="1:12" ht="216.75" x14ac:dyDescent="0.2">
      <c r="A741" s="25" t="s">
        <v>8457</v>
      </c>
      <c r="B741" s="25" t="s">
        <v>6664</v>
      </c>
      <c r="C741" s="25" t="s">
        <v>26</v>
      </c>
      <c r="D741" s="25" t="s">
        <v>6339</v>
      </c>
      <c r="E741" s="24" t="b">
        <v>0</v>
      </c>
      <c r="F741" s="25" t="s">
        <v>11</v>
      </c>
      <c r="G741" s="25" t="s">
        <v>11146</v>
      </c>
      <c r="H741" s="25" t="s">
        <v>11147</v>
      </c>
      <c r="I741" s="25" t="s">
        <v>11148</v>
      </c>
      <c r="J741" s="24">
        <v>9.8895597385663283E-4</v>
      </c>
      <c r="K741" s="24">
        <v>9.9695902537374546E-8</v>
      </c>
      <c r="L741" s="24">
        <v>0.99901094433024096</v>
      </c>
    </row>
    <row r="742" spans="1:12" ht="191.25" x14ac:dyDescent="0.2">
      <c r="A742" s="25" t="s">
        <v>8457</v>
      </c>
      <c r="B742" s="25" t="s">
        <v>6664</v>
      </c>
      <c r="C742" s="25" t="s">
        <v>26</v>
      </c>
      <c r="D742" s="25" t="s">
        <v>6339</v>
      </c>
      <c r="E742" s="24" t="b">
        <v>0</v>
      </c>
      <c r="F742" s="25" t="s">
        <v>11</v>
      </c>
      <c r="G742" s="25" t="s">
        <v>11149</v>
      </c>
      <c r="H742" s="25" t="s">
        <v>11150</v>
      </c>
      <c r="I742" s="25" t="s">
        <v>11151</v>
      </c>
      <c r="J742" s="24">
        <v>2.2430734613931295E-6</v>
      </c>
      <c r="K742" s="24">
        <v>1.9387456594900296E-8</v>
      </c>
      <c r="L742" s="24">
        <v>0.99999773753908205</v>
      </c>
    </row>
    <row r="743" spans="1:12" ht="114.75" x14ac:dyDescent="0.2">
      <c r="A743" s="25" t="s">
        <v>8457</v>
      </c>
      <c r="B743" s="25" t="s">
        <v>8499</v>
      </c>
      <c r="C743" s="25" t="s">
        <v>26</v>
      </c>
      <c r="D743" s="25" t="s">
        <v>6339</v>
      </c>
      <c r="E743" s="24" t="b">
        <v>0</v>
      </c>
      <c r="F743" s="25" t="s">
        <v>11</v>
      </c>
      <c r="G743" s="25" t="s">
        <v>8500</v>
      </c>
      <c r="H743" s="25" t="s">
        <v>8501</v>
      </c>
      <c r="I743" s="25" t="s">
        <v>11156</v>
      </c>
      <c r="J743" s="24">
        <v>1.0754795980144999E-2</v>
      </c>
      <c r="K743" s="24">
        <v>1.6635406838364988E-9</v>
      </c>
      <c r="L743" s="24">
        <v>0.98924520235631441</v>
      </c>
    </row>
    <row r="744" spans="1:12" ht="102" x14ac:dyDescent="0.2">
      <c r="A744" s="25" t="s">
        <v>8457</v>
      </c>
      <c r="B744" s="25" t="s">
        <v>8499</v>
      </c>
      <c r="C744" s="25" t="s">
        <v>26</v>
      </c>
      <c r="D744" s="25" t="s">
        <v>6339</v>
      </c>
      <c r="E744" s="24" t="b">
        <v>0</v>
      </c>
      <c r="F744" s="25" t="s">
        <v>11</v>
      </c>
      <c r="G744" s="25" t="s">
        <v>8501</v>
      </c>
      <c r="H744" s="25" t="s">
        <v>11157</v>
      </c>
      <c r="I744" s="25" t="s">
        <v>8504</v>
      </c>
      <c r="J744" s="24">
        <v>5.2795308916057839E-4</v>
      </c>
      <c r="K744" s="24">
        <v>1.0195606198431809E-8</v>
      </c>
      <c r="L744" s="24">
        <v>0.9994720367152331</v>
      </c>
    </row>
    <row r="745" spans="1:12" ht="89.25" x14ac:dyDescent="0.2">
      <c r="A745" s="25" t="s">
        <v>8457</v>
      </c>
      <c r="B745" s="25" t="s">
        <v>8499</v>
      </c>
      <c r="C745" s="25" t="s">
        <v>26</v>
      </c>
      <c r="D745" s="25" t="s">
        <v>6339</v>
      </c>
      <c r="E745" s="24" t="b">
        <v>0</v>
      </c>
      <c r="F745" s="25" t="s">
        <v>11</v>
      </c>
      <c r="G745" s="25" t="s">
        <v>11157</v>
      </c>
      <c r="H745" s="25" t="s">
        <v>8505</v>
      </c>
      <c r="I745" s="25" t="s">
        <v>8506</v>
      </c>
      <c r="J745" s="24">
        <v>0.32962128933140289</v>
      </c>
      <c r="K745" s="24">
        <v>7.0950483008358516E-9</v>
      </c>
      <c r="L745" s="24">
        <v>0.67037870357354878</v>
      </c>
    </row>
    <row r="746" spans="1:12" ht="89.25" x14ac:dyDescent="0.2">
      <c r="A746" s="25" t="s">
        <v>8457</v>
      </c>
      <c r="B746" s="25" t="s">
        <v>8499</v>
      </c>
      <c r="C746" s="25" t="s">
        <v>26</v>
      </c>
      <c r="D746" s="25" t="s">
        <v>6339</v>
      </c>
      <c r="E746" s="24" t="b">
        <v>0</v>
      </c>
      <c r="F746" s="25" t="s">
        <v>11</v>
      </c>
      <c r="G746" s="25" t="s">
        <v>8507</v>
      </c>
      <c r="H746" s="25" t="s">
        <v>8508</v>
      </c>
      <c r="I746" s="25" t="s">
        <v>8509</v>
      </c>
      <c r="J746" s="24">
        <v>0.35621270163149577</v>
      </c>
      <c r="K746" s="24">
        <v>1.5079563261081374E-10</v>
      </c>
      <c r="L746" s="24">
        <v>0.64378729821770853</v>
      </c>
    </row>
    <row r="747" spans="1:12" ht="140.25" x14ac:dyDescent="0.2">
      <c r="A747" s="25" t="s">
        <v>8457</v>
      </c>
      <c r="B747" s="25" t="s">
        <v>8510</v>
      </c>
      <c r="C747" s="25" t="s">
        <v>26</v>
      </c>
      <c r="D747" s="25" t="s">
        <v>6339</v>
      </c>
      <c r="E747" s="24" t="b">
        <v>0</v>
      </c>
      <c r="F747" s="25" t="s">
        <v>11</v>
      </c>
      <c r="G747" s="25" t="s">
        <v>8511</v>
      </c>
      <c r="H747" s="25" t="s">
        <v>11158</v>
      </c>
      <c r="I747" s="25" t="s">
        <v>11159</v>
      </c>
      <c r="J747" s="24">
        <v>1.9969694672273053E-4</v>
      </c>
      <c r="K747" s="24">
        <v>8.9844412449371472E-9</v>
      </c>
      <c r="L747" s="24">
        <v>0.99980029406883608</v>
      </c>
    </row>
    <row r="748" spans="1:12" ht="127.5" x14ac:dyDescent="0.2">
      <c r="A748" s="25" t="s">
        <v>8457</v>
      </c>
      <c r="B748" s="25" t="s">
        <v>8521</v>
      </c>
      <c r="C748" s="25" t="s">
        <v>26</v>
      </c>
      <c r="D748" s="25" t="s">
        <v>6339</v>
      </c>
      <c r="E748" s="24" t="b">
        <v>0</v>
      </c>
      <c r="F748" s="25" t="s">
        <v>11</v>
      </c>
      <c r="G748" s="25" t="s">
        <v>8522</v>
      </c>
      <c r="H748" s="25" t="s">
        <v>8523</v>
      </c>
      <c r="I748" s="25" t="s">
        <v>8524</v>
      </c>
      <c r="J748" s="24">
        <v>4.0731324631568174E-4</v>
      </c>
      <c r="K748" s="24">
        <v>1.7082381798231789E-8</v>
      </c>
      <c r="L748" s="24">
        <v>0.99959266967130267</v>
      </c>
    </row>
    <row r="749" spans="1:12" ht="127.5" x14ac:dyDescent="0.2">
      <c r="A749" s="25" t="s">
        <v>8457</v>
      </c>
      <c r="B749" s="25" t="s">
        <v>8525</v>
      </c>
      <c r="C749" s="25" t="s">
        <v>26</v>
      </c>
      <c r="D749" s="25" t="s">
        <v>6339</v>
      </c>
      <c r="E749" s="24" t="b">
        <v>0</v>
      </c>
      <c r="F749" s="25" t="s">
        <v>11</v>
      </c>
      <c r="G749" s="25" t="s">
        <v>8523</v>
      </c>
      <c r="H749" s="25" t="s">
        <v>8526</v>
      </c>
      <c r="I749" s="25" t="s">
        <v>8527</v>
      </c>
      <c r="J749" s="24">
        <v>3.1721393080888727E-4</v>
      </c>
      <c r="K749" s="24">
        <v>3.6547493385826503E-7</v>
      </c>
      <c r="L749" s="24">
        <v>0.99968242059425738</v>
      </c>
    </row>
    <row r="750" spans="1:12" ht="127.5" x14ac:dyDescent="0.2">
      <c r="A750" s="25" t="s">
        <v>8457</v>
      </c>
      <c r="B750" s="25" t="s">
        <v>8525</v>
      </c>
      <c r="C750" s="25" t="s">
        <v>26</v>
      </c>
      <c r="D750" s="25" t="s">
        <v>6339</v>
      </c>
      <c r="E750" s="24" t="b">
        <v>0</v>
      </c>
      <c r="F750" s="25" t="s">
        <v>11</v>
      </c>
      <c r="G750" s="25" t="s">
        <v>8526</v>
      </c>
      <c r="H750" s="25" t="s">
        <v>8528</v>
      </c>
      <c r="I750" s="25" t="s">
        <v>8529</v>
      </c>
      <c r="J750" s="24">
        <v>1.1904916637101744E-2</v>
      </c>
      <c r="K750" s="24">
        <v>2.4852196119359422E-7</v>
      </c>
      <c r="L750" s="24">
        <v>0.98809483484093719</v>
      </c>
    </row>
    <row r="751" spans="1:12" ht="114.75" x14ac:dyDescent="0.2">
      <c r="A751" s="25" t="s">
        <v>8457</v>
      </c>
      <c r="B751" s="25" t="s">
        <v>8530</v>
      </c>
      <c r="C751" s="25" t="s">
        <v>26</v>
      </c>
      <c r="D751" s="25" t="s">
        <v>6339</v>
      </c>
      <c r="E751" s="24" t="b">
        <v>0</v>
      </c>
      <c r="F751" s="25" t="s">
        <v>11</v>
      </c>
      <c r="G751" s="25" t="s">
        <v>8531</v>
      </c>
      <c r="H751" s="25" t="s">
        <v>8532</v>
      </c>
      <c r="I751" s="25" t="s">
        <v>11161</v>
      </c>
      <c r="J751" s="24">
        <v>2.0797489853473106E-4</v>
      </c>
      <c r="K751" s="24">
        <v>2.1877168485172158E-7</v>
      </c>
      <c r="L751" s="24">
        <v>0.99979180632978037</v>
      </c>
    </row>
    <row r="752" spans="1:12" ht="89.25" x14ac:dyDescent="0.2">
      <c r="A752" s="25" t="s">
        <v>8457</v>
      </c>
      <c r="B752" s="25" t="s">
        <v>8534</v>
      </c>
      <c r="C752" s="25" t="s">
        <v>26</v>
      </c>
      <c r="D752" s="25" t="s">
        <v>6339</v>
      </c>
      <c r="E752" s="24" t="b">
        <v>0</v>
      </c>
      <c r="F752" s="25" t="s">
        <v>11</v>
      </c>
      <c r="G752" s="25" t="s">
        <v>8535</v>
      </c>
      <c r="H752" s="25" t="s">
        <v>11162</v>
      </c>
      <c r="I752" s="25" t="s">
        <v>11163</v>
      </c>
      <c r="J752" s="24">
        <v>3.7035016127400265E-5</v>
      </c>
      <c r="K752" s="24">
        <v>1.2475820287311108E-9</v>
      </c>
      <c r="L752" s="24">
        <v>0.99996296373629057</v>
      </c>
    </row>
    <row r="753" spans="1:12" ht="178.5" x14ac:dyDescent="0.2">
      <c r="A753" s="25" t="s">
        <v>8457</v>
      </c>
      <c r="B753" s="25" t="s">
        <v>6664</v>
      </c>
      <c r="C753" s="25" t="s">
        <v>26</v>
      </c>
      <c r="D753" s="25" t="s">
        <v>6339</v>
      </c>
      <c r="E753" s="24" t="b">
        <v>0</v>
      </c>
      <c r="F753" s="25" t="s">
        <v>11</v>
      </c>
      <c r="G753" s="25" t="s">
        <v>8538</v>
      </c>
      <c r="H753" s="25" t="s">
        <v>8539</v>
      </c>
      <c r="I753" s="25" t="s">
        <v>11164</v>
      </c>
      <c r="J753" s="24">
        <v>6.372772012941271E-3</v>
      </c>
      <c r="K753" s="24">
        <v>4.816522564963088E-7</v>
      </c>
      <c r="L753" s="24">
        <v>0.99362674633480219</v>
      </c>
    </row>
    <row r="754" spans="1:12" ht="114.75" x14ac:dyDescent="0.2">
      <c r="A754" s="25" t="s">
        <v>8457</v>
      </c>
      <c r="B754" s="25" t="s">
        <v>8541</v>
      </c>
      <c r="C754" s="25" t="s">
        <v>26</v>
      </c>
      <c r="D754" s="25" t="s">
        <v>6339</v>
      </c>
      <c r="E754" s="24" t="b">
        <v>0</v>
      </c>
      <c r="F754" s="25" t="s">
        <v>11</v>
      </c>
      <c r="G754" s="25" t="s">
        <v>8542</v>
      </c>
      <c r="H754" s="25" t="s">
        <v>8543</v>
      </c>
      <c r="I754" s="25" t="s">
        <v>9085</v>
      </c>
      <c r="J754" s="24">
        <v>1.6295535808514437E-3</v>
      </c>
      <c r="K754" s="24">
        <v>4.3632128007130908E-9</v>
      </c>
      <c r="L754" s="24">
        <v>0.99837044205593573</v>
      </c>
    </row>
    <row r="755" spans="1:12" ht="216.75" x14ac:dyDescent="0.2">
      <c r="A755" s="25" t="s">
        <v>723</v>
      </c>
      <c r="B755" s="25" t="s">
        <v>724</v>
      </c>
      <c r="C755" s="25" t="s">
        <v>26</v>
      </c>
      <c r="D755" s="25" t="s">
        <v>407</v>
      </c>
      <c r="E755" s="24" t="b">
        <v>0</v>
      </c>
      <c r="F755" s="25" t="s">
        <v>11</v>
      </c>
      <c r="G755" s="25" t="s">
        <v>9194</v>
      </c>
      <c r="H755" s="25" t="s">
        <v>9195</v>
      </c>
      <c r="I755" s="25" t="s">
        <v>9196</v>
      </c>
      <c r="J755" s="24">
        <v>4.1494146961600576E-5</v>
      </c>
      <c r="K755" s="24">
        <v>3.3400447790085785E-5</v>
      </c>
      <c r="L755" s="24">
        <v>0.99992510540524837</v>
      </c>
    </row>
    <row r="756" spans="1:12" ht="165.75" x14ac:dyDescent="0.2">
      <c r="A756" s="25" t="s">
        <v>7390</v>
      </c>
      <c r="B756" s="25" t="s">
        <v>7391</v>
      </c>
      <c r="C756" s="25" t="s">
        <v>26</v>
      </c>
      <c r="D756" s="25" t="s">
        <v>6339</v>
      </c>
      <c r="E756" s="24" t="b">
        <v>0</v>
      </c>
      <c r="F756" s="25" t="s">
        <v>11</v>
      </c>
      <c r="G756" s="25" t="s">
        <v>7392</v>
      </c>
      <c r="H756" s="25" t="s">
        <v>7393</v>
      </c>
      <c r="I756" s="25" t="s">
        <v>7394</v>
      </c>
      <c r="J756" s="24">
        <v>5.976344863925712E-3</v>
      </c>
      <c r="K756" s="24">
        <v>9.9722704177254201E-9</v>
      </c>
      <c r="L756" s="24">
        <v>0.99402364516380393</v>
      </c>
    </row>
    <row r="757" spans="1:12" ht="216.75" x14ac:dyDescent="0.2">
      <c r="A757" s="25" t="s">
        <v>7390</v>
      </c>
      <c r="B757" s="25" t="s">
        <v>7395</v>
      </c>
      <c r="C757" s="25" t="s">
        <v>26</v>
      </c>
      <c r="D757" s="25" t="s">
        <v>6339</v>
      </c>
      <c r="E757" s="24" t="b">
        <v>0</v>
      </c>
      <c r="F757" s="25" t="s">
        <v>11</v>
      </c>
      <c r="G757" s="25" t="s">
        <v>7396</v>
      </c>
      <c r="H757" s="25" t="s">
        <v>7397</v>
      </c>
      <c r="I757" s="25" t="s">
        <v>10813</v>
      </c>
      <c r="J757" s="24">
        <v>0.2251016826750302</v>
      </c>
      <c r="K757" s="24">
        <v>2.1069655644355487E-9</v>
      </c>
      <c r="L757" s="24">
        <v>0.77489831521800423</v>
      </c>
    </row>
    <row r="758" spans="1:12" ht="140.25" x14ac:dyDescent="0.2">
      <c r="A758" s="25" t="s">
        <v>7132</v>
      </c>
      <c r="B758" s="25" t="s">
        <v>7133</v>
      </c>
      <c r="C758" s="25" t="s">
        <v>26</v>
      </c>
      <c r="D758" s="25" t="s">
        <v>6339</v>
      </c>
      <c r="E758" s="24" t="b">
        <v>0</v>
      </c>
      <c r="F758" s="25" t="s">
        <v>11</v>
      </c>
      <c r="G758" s="25" t="s">
        <v>7134</v>
      </c>
      <c r="H758" s="25" t="s">
        <v>7135</v>
      </c>
      <c r="I758" s="25" t="s">
        <v>7136</v>
      </c>
      <c r="J758" s="24">
        <v>0.1196034262588714</v>
      </c>
      <c r="K758" s="24">
        <v>2.9876789298428455E-6</v>
      </c>
      <c r="L758" s="24">
        <v>0.88039358606219875</v>
      </c>
    </row>
    <row r="759" spans="1:12" ht="242.25" x14ac:dyDescent="0.2">
      <c r="A759" s="25" t="s">
        <v>4418</v>
      </c>
      <c r="B759" s="25" t="s">
        <v>4419</v>
      </c>
      <c r="C759" s="25" t="s">
        <v>26</v>
      </c>
      <c r="D759" s="25" t="s">
        <v>4127</v>
      </c>
      <c r="E759" s="24" t="b">
        <v>0</v>
      </c>
      <c r="F759" s="25" t="s">
        <v>11</v>
      </c>
      <c r="G759" s="25" t="s">
        <v>9971</v>
      </c>
      <c r="H759" s="25" t="s">
        <v>9972</v>
      </c>
      <c r="I759" s="25" t="s">
        <v>9973</v>
      </c>
      <c r="J759" s="24">
        <v>1.5611083183078691E-5</v>
      </c>
      <c r="K759" s="24">
        <v>7.5024963760631851E-8</v>
      </c>
      <c r="L759" s="24">
        <v>0.99998431389185316</v>
      </c>
    </row>
    <row r="760" spans="1:12" ht="178.5" x14ac:dyDescent="0.2">
      <c r="A760" s="25" t="s">
        <v>1113</v>
      </c>
      <c r="B760" s="25" t="s">
        <v>1114</v>
      </c>
      <c r="C760" s="25" t="s">
        <v>26</v>
      </c>
      <c r="D760" s="25" t="s">
        <v>407</v>
      </c>
      <c r="E760" s="24" t="b">
        <v>0</v>
      </c>
      <c r="F760" s="25" t="s">
        <v>11</v>
      </c>
      <c r="G760" s="25" t="s">
        <v>1115</v>
      </c>
      <c r="H760" s="25" t="s">
        <v>1116</v>
      </c>
      <c r="I760" s="25" t="s">
        <v>1117</v>
      </c>
      <c r="J760" s="24">
        <v>0.19729755074509123</v>
      </c>
      <c r="K760" s="24">
        <v>0.19269173811531309</v>
      </c>
      <c r="L760" s="24">
        <v>0.61001071113959571</v>
      </c>
    </row>
    <row r="761" spans="1:12" ht="165.75" x14ac:dyDescent="0.2">
      <c r="A761" s="25" t="s">
        <v>2335</v>
      </c>
      <c r="B761" s="25" t="s">
        <v>2336</v>
      </c>
      <c r="C761" s="25" t="s">
        <v>26</v>
      </c>
      <c r="D761" s="25" t="s">
        <v>407</v>
      </c>
      <c r="E761" s="24" t="b">
        <v>0</v>
      </c>
      <c r="F761" s="25" t="s">
        <v>11</v>
      </c>
      <c r="G761" s="25" t="s">
        <v>2337</v>
      </c>
      <c r="H761" s="25" t="s">
        <v>2338</v>
      </c>
      <c r="I761" s="25" t="s">
        <v>9499</v>
      </c>
      <c r="J761" s="24">
        <v>3.1099275951928383E-5</v>
      </c>
      <c r="K761" s="24">
        <v>2.1515168266472519E-4</v>
      </c>
      <c r="L761" s="24">
        <v>0.99975374904138337</v>
      </c>
    </row>
    <row r="762" spans="1:12" ht="140.25" x14ac:dyDescent="0.2">
      <c r="A762" s="25" t="s">
        <v>2335</v>
      </c>
      <c r="B762" s="25" t="s">
        <v>2340</v>
      </c>
      <c r="C762" s="25" t="s">
        <v>26</v>
      </c>
      <c r="D762" s="25" t="s">
        <v>407</v>
      </c>
      <c r="E762" s="24" t="b">
        <v>0</v>
      </c>
      <c r="F762" s="25" t="s">
        <v>11</v>
      </c>
      <c r="G762" s="25" t="s">
        <v>2341</v>
      </c>
      <c r="H762" s="25" t="s">
        <v>2342</v>
      </c>
      <c r="I762" s="25" t="s">
        <v>9500</v>
      </c>
      <c r="J762" s="24">
        <v>5.4085611614908731E-5</v>
      </c>
      <c r="K762" s="24">
        <v>4.0553816784415008E-4</v>
      </c>
      <c r="L762" s="24">
        <v>0.99954037622054093</v>
      </c>
    </row>
    <row r="763" spans="1:12" ht="153" x14ac:dyDescent="0.2">
      <c r="A763" s="25" t="s">
        <v>2335</v>
      </c>
      <c r="B763" s="25" t="s">
        <v>2344</v>
      </c>
      <c r="C763" s="25" t="s">
        <v>26</v>
      </c>
      <c r="D763" s="25" t="s">
        <v>407</v>
      </c>
      <c r="E763" s="24" t="b">
        <v>0</v>
      </c>
      <c r="F763" s="25" t="s">
        <v>11</v>
      </c>
      <c r="G763" s="25" t="s">
        <v>2345</v>
      </c>
      <c r="H763" s="25" t="s">
        <v>2346</v>
      </c>
      <c r="I763" s="25" t="s">
        <v>9501</v>
      </c>
      <c r="J763" s="24">
        <v>5.4085611614908731E-5</v>
      </c>
      <c r="K763" s="24">
        <v>4.0553816784415008E-4</v>
      </c>
      <c r="L763" s="24">
        <v>0.99954037622054093</v>
      </c>
    </row>
    <row r="764" spans="1:12" ht="140.25" x14ac:dyDescent="0.2">
      <c r="A764" s="25" t="s">
        <v>2335</v>
      </c>
      <c r="B764" s="25" t="s">
        <v>2348</v>
      </c>
      <c r="C764" s="25" t="s">
        <v>26</v>
      </c>
      <c r="D764" s="25" t="s">
        <v>407</v>
      </c>
      <c r="E764" s="24" t="b">
        <v>0</v>
      </c>
      <c r="F764" s="25" t="s">
        <v>11</v>
      </c>
      <c r="G764" s="25" t="s">
        <v>2349</v>
      </c>
      <c r="H764" s="25" t="s">
        <v>2350</v>
      </c>
      <c r="I764" s="25" t="s">
        <v>9502</v>
      </c>
      <c r="J764" s="24">
        <v>5.8985556736964688E-5</v>
      </c>
      <c r="K764" s="24">
        <v>4.9558545574393314E-4</v>
      </c>
      <c r="L764" s="24">
        <v>0.99944542898751909</v>
      </c>
    </row>
    <row r="765" spans="1:12" ht="114.75" x14ac:dyDescent="0.2">
      <c r="A765" s="25" t="s">
        <v>2335</v>
      </c>
      <c r="B765" s="25" t="s">
        <v>2352</v>
      </c>
      <c r="C765" s="25" t="s">
        <v>26</v>
      </c>
      <c r="D765" s="25" t="s">
        <v>407</v>
      </c>
      <c r="E765" s="24" t="b">
        <v>0</v>
      </c>
      <c r="F765" s="25" t="s">
        <v>11</v>
      </c>
      <c r="G765" s="25" t="s">
        <v>2353</v>
      </c>
      <c r="H765" s="25" t="s">
        <v>2354</v>
      </c>
      <c r="I765" s="25" t="s">
        <v>9503</v>
      </c>
      <c r="J765" s="24">
        <v>5.4085611614908731E-5</v>
      </c>
      <c r="K765" s="24">
        <v>4.0553816784415008E-4</v>
      </c>
      <c r="L765" s="24">
        <v>0.99954037622054093</v>
      </c>
    </row>
    <row r="766" spans="1:12" ht="140.25" x14ac:dyDescent="0.2">
      <c r="A766" s="25" t="s">
        <v>2335</v>
      </c>
      <c r="B766" s="25" t="s">
        <v>2356</v>
      </c>
      <c r="C766" s="25" t="s">
        <v>26</v>
      </c>
      <c r="D766" s="25" t="s">
        <v>407</v>
      </c>
      <c r="E766" s="24" t="b">
        <v>0</v>
      </c>
      <c r="F766" s="25" t="s">
        <v>11</v>
      </c>
      <c r="G766" s="25" t="s">
        <v>2357</v>
      </c>
      <c r="H766" s="25" t="s">
        <v>2358</v>
      </c>
      <c r="I766" s="25" t="s">
        <v>9504</v>
      </c>
      <c r="J766" s="24">
        <v>4.966473117431374E-5</v>
      </c>
      <c r="K766" s="24">
        <v>6.6526640212583683E-4</v>
      </c>
      <c r="L766" s="24">
        <v>0.99928506886669988</v>
      </c>
    </row>
    <row r="767" spans="1:12" ht="140.25" x14ac:dyDescent="0.2">
      <c r="A767" s="25" t="s">
        <v>6990</v>
      </c>
      <c r="B767" s="25" t="s">
        <v>6991</v>
      </c>
      <c r="C767" s="25" t="s">
        <v>26</v>
      </c>
      <c r="D767" s="25" t="s">
        <v>6339</v>
      </c>
      <c r="E767" s="24" t="b">
        <v>0</v>
      </c>
      <c r="F767" s="25" t="s">
        <v>11</v>
      </c>
      <c r="G767" s="25" t="s">
        <v>10694</v>
      </c>
      <c r="H767" s="25" t="s">
        <v>10695</v>
      </c>
      <c r="I767" s="25" t="s">
        <v>6994</v>
      </c>
      <c r="J767" s="24">
        <v>0.10891303371362768</v>
      </c>
      <c r="K767" s="24">
        <v>1.6113140792053711E-8</v>
      </c>
      <c r="L767" s="24">
        <v>0.89108695017323147</v>
      </c>
    </row>
    <row r="768" spans="1:12" ht="127.5" x14ac:dyDescent="0.2">
      <c r="A768" s="25" t="s">
        <v>8243</v>
      </c>
      <c r="B768" s="25" t="s">
        <v>7120</v>
      </c>
      <c r="C768" s="25" t="s">
        <v>26</v>
      </c>
      <c r="D768" s="25" t="s">
        <v>6339</v>
      </c>
      <c r="E768" s="24" t="b">
        <v>0</v>
      </c>
      <c r="F768" s="25" t="s">
        <v>11</v>
      </c>
      <c r="G768" s="25" t="s">
        <v>8247</v>
      </c>
      <c r="H768" s="25" t="s">
        <v>11071</v>
      </c>
      <c r="I768" s="25" t="s">
        <v>8249</v>
      </c>
      <c r="J768" s="24">
        <v>9.6199468684002868E-5</v>
      </c>
      <c r="K768" s="24">
        <v>2.3090154671249897E-9</v>
      </c>
      <c r="L768" s="24">
        <v>0.99990379822230047</v>
      </c>
    </row>
    <row r="769" spans="1:12" ht="140.25" x14ac:dyDescent="0.2">
      <c r="A769" s="25" t="s">
        <v>5098</v>
      </c>
      <c r="B769" s="25" t="s">
        <v>5099</v>
      </c>
      <c r="C769" s="25" t="s">
        <v>26</v>
      </c>
      <c r="D769" s="25" t="s">
        <v>4127</v>
      </c>
      <c r="E769" s="24" t="b">
        <v>0</v>
      </c>
      <c r="F769" s="25" t="s">
        <v>11</v>
      </c>
      <c r="G769" s="25" t="s">
        <v>5100</v>
      </c>
      <c r="H769" s="25" t="s">
        <v>10197</v>
      </c>
      <c r="I769" s="25" t="s">
        <v>10198</v>
      </c>
      <c r="J769" s="24">
        <v>4.0974357062401124E-3</v>
      </c>
      <c r="K769" s="24">
        <v>1.8553269410213084E-7</v>
      </c>
      <c r="L769" s="24">
        <v>0.99590237876106591</v>
      </c>
    </row>
    <row r="770" spans="1:12" ht="51" x14ac:dyDescent="0.2">
      <c r="A770" s="25" t="s">
        <v>5271</v>
      </c>
      <c r="B770" s="25" t="s">
        <v>5272</v>
      </c>
      <c r="C770" s="25" t="s">
        <v>26</v>
      </c>
      <c r="D770" s="25" t="s">
        <v>4127</v>
      </c>
      <c r="E770" s="24" t="b">
        <v>0</v>
      </c>
      <c r="F770" s="25" t="s">
        <v>11</v>
      </c>
      <c r="G770" s="25" t="s">
        <v>5273</v>
      </c>
      <c r="H770" s="25" t="s">
        <v>5274</v>
      </c>
      <c r="I770" s="25" t="s">
        <v>5275</v>
      </c>
      <c r="J770" s="24">
        <v>2.7298293729011427E-10</v>
      </c>
      <c r="K770" s="24">
        <v>1.2019346024604842E-8</v>
      </c>
      <c r="L770" s="24">
        <v>0.99999998770767096</v>
      </c>
    </row>
    <row r="771" spans="1:12" ht="102" x14ac:dyDescent="0.2">
      <c r="A771" s="25" t="s">
        <v>6561</v>
      </c>
      <c r="B771" s="25" t="s">
        <v>6562</v>
      </c>
      <c r="C771" s="25" t="s">
        <v>26</v>
      </c>
      <c r="D771" s="25" t="s">
        <v>6339</v>
      </c>
      <c r="E771" s="24" t="b">
        <v>0</v>
      </c>
      <c r="F771" s="25" t="s">
        <v>11</v>
      </c>
      <c r="G771" s="25" t="s">
        <v>6563</v>
      </c>
      <c r="H771" s="25" t="s">
        <v>6564</v>
      </c>
      <c r="I771" s="25" t="s">
        <v>6565</v>
      </c>
      <c r="J771" s="24">
        <v>1.4508447355442288E-3</v>
      </c>
      <c r="K771" s="24">
        <v>4.0670172780817162E-9</v>
      </c>
      <c r="L771" s="24">
        <v>0.99854915119743848</v>
      </c>
    </row>
    <row r="772" spans="1:12" ht="114.75" x14ac:dyDescent="0.2">
      <c r="A772" s="25" t="s">
        <v>24</v>
      </c>
      <c r="B772" s="25" t="s">
        <v>25</v>
      </c>
      <c r="C772" s="25" t="s">
        <v>26</v>
      </c>
      <c r="D772" s="25" t="s">
        <v>15</v>
      </c>
      <c r="E772" s="24" t="b">
        <v>0</v>
      </c>
      <c r="F772" s="25" t="s">
        <v>11</v>
      </c>
      <c r="G772" s="25" t="s">
        <v>30</v>
      </c>
      <c r="H772" s="25" t="s">
        <v>31</v>
      </c>
      <c r="I772" s="25" t="s">
        <v>32</v>
      </c>
      <c r="J772" s="24">
        <v>1.2640373403619463E-6</v>
      </c>
      <c r="K772" s="24">
        <v>7.0374727046296371E-3</v>
      </c>
      <c r="L772" s="24">
        <v>0.99296126325803002</v>
      </c>
    </row>
    <row r="773" spans="1:12" ht="165.75" x14ac:dyDescent="0.2">
      <c r="A773" s="25" t="s">
        <v>24</v>
      </c>
      <c r="B773" s="25" t="s">
        <v>3091</v>
      </c>
      <c r="C773" s="25" t="s">
        <v>26</v>
      </c>
      <c r="D773" s="25" t="s">
        <v>3036</v>
      </c>
      <c r="E773" s="24" t="b">
        <v>0</v>
      </c>
      <c r="F773" s="25" t="s">
        <v>11</v>
      </c>
      <c r="G773" s="25" t="s">
        <v>9085</v>
      </c>
      <c r="H773" s="25" t="s">
        <v>3092</v>
      </c>
      <c r="I773" s="25" t="s">
        <v>3093</v>
      </c>
      <c r="J773" s="24">
        <v>2.3236109905126859E-7</v>
      </c>
      <c r="K773" s="24">
        <v>1.5133210764588095E-5</v>
      </c>
      <c r="L773" s="24">
        <v>0.99998463442813645</v>
      </c>
    </row>
    <row r="774" spans="1:12" ht="51" x14ac:dyDescent="0.2">
      <c r="A774" s="25" t="s">
        <v>3269</v>
      </c>
      <c r="B774" s="25" t="s">
        <v>3274</v>
      </c>
      <c r="C774" s="25" t="s">
        <v>26</v>
      </c>
      <c r="D774" s="25" t="s">
        <v>3036</v>
      </c>
      <c r="E774" s="24" t="b">
        <v>0</v>
      </c>
      <c r="F774" s="25" t="s">
        <v>11</v>
      </c>
      <c r="G774" s="25" t="s">
        <v>3272</v>
      </c>
      <c r="H774" s="25" t="s">
        <v>3275</v>
      </c>
      <c r="I774" s="25" t="s">
        <v>3276</v>
      </c>
      <c r="J774" s="24">
        <v>2.2013593165225618E-6</v>
      </c>
      <c r="K774" s="24">
        <v>0.22588284620497937</v>
      </c>
      <c r="L774" s="24">
        <v>0.77411495243570416</v>
      </c>
    </row>
    <row r="775" spans="1:12" ht="140.25" x14ac:dyDescent="0.2">
      <c r="A775" s="25" t="s">
        <v>2789</v>
      </c>
      <c r="B775" s="25" t="s">
        <v>2790</v>
      </c>
      <c r="C775" s="25" t="s">
        <v>26</v>
      </c>
      <c r="D775" s="25" t="s">
        <v>2780</v>
      </c>
      <c r="E775" s="24" t="b">
        <v>0</v>
      </c>
      <c r="F775" s="25" t="s">
        <v>11</v>
      </c>
      <c r="G775" s="25" t="s">
        <v>2791</v>
      </c>
      <c r="H775" s="25" t="s">
        <v>2792</v>
      </c>
      <c r="I775" s="25" t="s">
        <v>2793</v>
      </c>
      <c r="J775" s="24">
        <v>5.3229471103537638E-5</v>
      </c>
      <c r="K775" s="24">
        <v>2.3242628267987165E-6</v>
      </c>
      <c r="L775" s="24">
        <v>0.99994444626606971</v>
      </c>
    </row>
    <row r="776" spans="1:12" ht="204" x14ac:dyDescent="0.2">
      <c r="A776" s="25" t="s">
        <v>2789</v>
      </c>
      <c r="B776" s="25" t="s">
        <v>2794</v>
      </c>
      <c r="C776" s="25" t="s">
        <v>26</v>
      </c>
      <c r="D776" s="25" t="s">
        <v>2780</v>
      </c>
      <c r="E776" s="24" t="b">
        <v>0</v>
      </c>
      <c r="F776" s="25" t="s">
        <v>11</v>
      </c>
      <c r="G776" s="25" t="s">
        <v>2792</v>
      </c>
      <c r="H776" s="25" t="s">
        <v>2795</v>
      </c>
      <c r="I776" s="25" t="s">
        <v>9580</v>
      </c>
      <c r="J776" s="24">
        <v>4.4185361505763433E-5</v>
      </c>
      <c r="K776" s="24">
        <v>9.8488922068719212E-8</v>
      </c>
      <c r="L776" s="24">
        <v>0.99995571614957213</v>
      </c>
    </row>
    <row r="777" spans="1:12" ht="165.75" x14ac:dyDescent="0.2">
      <c r="A777" s="25" t="s">
        <v>2789</v>
      </c>
      <c r="B777" s="25" t="s">
        <v>2790</v>
      </c>
      <c r="C777" s="25" t="s">
        <v>26</v>
      </c>
      <c r="D777" s="25" t="s">
        <v>2780</v>
      </c>
      <c r="E777" s="24" t="b">
        <v>0</v>
      </c>
      <c r="F777" s="25" t="s">
        <v>11</v>
      </c>
      <c r="G777" s="25" t="s">
        <v>9581</v>
      </c>
      <c r="H777" s="25" t="s">
        <v>9582</v>
      </c>
      <c r="I777" s="25" t="s">
        <v>9583</v>
      </c>
      <c r="J777" s="24">
        <v>1.3206743501674602E-5</v>
      </c>
      <c r="K777" s="24">
        <v>1.9357983572017646E-3</v>
      </c>
      <c r="L777" s="24">
        <v>0.9980509948992965</v>
      </c>
    </row>
    <row r="778" spans="1:12" ht="191.25" x14ac:dyDescent="0.2">
      <c r="A778" s="25" t="s">
        <v>2789</v>
      </c>
      <c r="B778" s="25" t="s">
        <v>5993</v>
      </c>
      <c r="C778" s="25" t="s">
        <v>26</v>
      </c>
      <c r="D778" s="25" t="s">
        <v>5924</v>
      </c>
      <c r="E778" s="24" t="b">
        <v>0</v>
      </c>
      <c r="F778" s="25" t="s">
        <v>11</v>
      </c>
      <c r="G778" s="25" t="s">
        <v>9582</v>
      </c>
      <c r="H778" s="25" t="s">
        <v>5997</v>
      </c>
      <c r="I778" s="25" t="s">
        <v>10418</v>
      </c>
      <c r="J778" s="24">
        <v>1.3925990668704379E-2</v>
      </c>
      <c r="K778" s="24">
        <v>5.5808856617212244E-2</v>
      </c>
      <c r="L778" s="24">
        <v>0.93026515271408339</v>
      </c>
    </row>
    <row r="779" spans="1:12" ht="140.25" x14ac:dyDescent="0.2">
      <c r="A779" s="25" t="s">
        <v>2789</v>
      </c>
      <c r="B779" s="25" t="s">
        <v>6819</v>
      </c>
      <c r="C779" s="25" t="s">
        <v>26</v>
      </c>
      <c r="D779" s="25" t="s">
        <v>6339</v>
      </c>
      <c r="E779" s="24" t="b">
        <v>0</v>
      </c>
      <c r="F779" s="25" t="s">
        <v>11</v>
      </c>
      <c r="G779" s="25" t="s">
        <v>10604</v>
      </c>
      <c r="H779" s="25" t="s">
        <v>10605</v>
      </c>
      <c r="I779" s="25" t="s">
        <v>10606</v>
      </c>
      <c r="J779" s="24">
        <v>3.1314224431265476E-2</v>
      </c>
      <c r="K779" s="24">
        <v>1.6011815176387424E-7</v>
      </c>
      <c r="L779" s="24">
        <v>0.96868561545058263</v>
      </c>
    </row>
    <row r="780" spans="1:12" ht="153" x14ac:dyDescent="0.2">
      <c r="A780" s="25" t="s">
        <v>2789</v>
      </c>
      <c r="B780" s="25" t="s">
        <v>6826</v>
      </c>
      <c r="C780" s="25" t="s">
        <v>26</v>
      </c>
      <c r="D780" s="25" t="s">
        <v>6339</v>
      </c>
      <c r="E780" s="24" t="b">
        <v>0</v>
      </c>
      <c r="F780" s="25" t="s">
        <v>11</v>
      </c>
      <c r="G780" s="25" t="s">
        <v>10607</v>
      </c>
      <c r="H780" s="25" t="s">
        <v>10609</v>
      </c>
      <c r="I780" s="25" t="s">
        <v>10610</v>
      </c>
      <c r="J780" s="24">
        <v>0.24020571692262166</v>
      </c>
      <c r="K780" s="24">
        <v>2.3481291833811286E-8</v>
      </c>
      <c r="L780" s="24">
        <v>0.75979425959608649</v>
      </c>
    </row>
    <row r="781" spans="1:12" ht="191.25" x14ac:dyDescent="0.2">
      <c r="A781" s="25" t="s">
        <v>2789</v>
      </c>
      <c r="B781" s="25" t="s">
        <v>8842</v>
      </c>
      <c r="C781" s="25" t="s">
        <v>26</v>
      </c>
      <c r="D781" s="25" t="s">
        <v>8821</v>
      </c>
      <c r="E781" s="24" t="b">
        <v>0</v>
      </c>
      <c r="F781" s="25" t="s">
        <v>11</v>
      </c>
      <c r="G781" s="25" t="s">
        <v>11251</v>
      </c>
      <c r="H781" s="25" t="s">
        <v>8844</v>
      </c>
      <c r="I781" s="25" t="s">
        <v>11252</v>
      </c>
      <c r="J781" s="24">
        <v>3.799582964733973E-3</v>
      </c>
      <c r="K781" s="24">
        <v>1.9787230737209154E-9</v>
      </c>
      <c r="L781" s="24">
        <v>0.99620041505654289</v>
      </c>
    </row>
    <row r="782" spans="1:12" ht="255" x14ac:dyDescent="0.2">
      <c r="A782" s="25" t="s">
        <v>2789</v>
      </c>
      <c r="B782" s="25" t="s">
        <v>8842</v>
      </c>
      <c r="C782" s="25" t="s">
        <v>26</v>
      </c>
      <c r="D782" s="25" t="s">
        <v>8821</v>
      </c>
      <c r="E782" s="24" t="b">
        <v>0</v>
      </c>
      <c r="F782" s="25" t="s">
        <v>11</v>
      </c>
      <c r="G782" s="25" t="s">
        <v>11253</v>
      </c>
      <c r="H782" s="25" t="s">
        <v>11254</v>
      </c>
      <c r="I782" s="25" t="s">
        <v>11255</v>
      </c>
      <c r="J782" s="24">
        <v>0.18151809084103879</v>
      </c>
      <c r="K782" s="24">
        <v>7.2159955951902834E-11</v>
      </c>
      <c r="L782" s="24">
        <v>0.81848190908680141</v>
      </c>
    </row>
    <row r="783" spans="1:12" ht="114.75" x14ac:dyDescent="0.2">
      <c r="A783" s="25" t="s">
        <v>2285</v>
      </c>
      <c r="B783" s="25" t="s">
        <v>2286</v>
      </c>
      <c r="C783" s="25" t="s">
        <v>26</v>
      </c>
      <c r="D783" s="25" t="s">
        <v>407</v>
      </c>
      <c r="E783" s="24" t="b">
        <v>0</v>
      </c>
      <c r="F783" s="25" t="s">
        <v>11</v>
      </c>
      <c r="G783" s="25" t="s">
        <v>9489</v>
      </c>
      <c r="H783" s="25" t="s">
        <v>2288</v>
      </c>
      <c r="I783" s="25" t="s">
        <v>9085</v>
      </c>
      <c r="J783" s="24">
        <v>4.6029551380024078E-10</v>
      </c>
      <c r="K783" s="24">
        <v>9.2613957385974208E-2</v>
      </c>
      <c r="L783" s="24">
        <v>0.90738604215373031</v>
      </c>
    </row>
    <row r="784" spans="1:12" ht="102" x14ac:dyDescent="0.2">
      <c r="A784" s="25" t="s">
        <v>4456</v>
      </c>
      <c r="B784" s="25" t="s">
        <v>4457</v>
      </c>
      <c r="C784" s="25" t="s">
        <v>26</v>
      </c>
      <c r="D784" s="25" t="s">
        <v>4127</v>
      </c>
      <c r="E784" s="24" t="b">
        <v>0</v>
      </c>
      <c r="F784" s="25" t="s">
        <v>11</v>
      </c>
      <c r="G784" s="25" t="s">
        <v>4458</v>
      </c>
      <c r="H784" s="25" t="s">
        <v>4459</v>
      </c>
      <c r="I784" s="25" t="s">
        <v>4460</v>
      </c>
      <c r="J784" s="24">
        <v>6.3308278351856973E-8</v>
      </c>
      <c r="K784" s="24">
        <v>1.3144009721406922E-6</v>
      </c>
      <c r="L784" s="24">
        <v>0.99999862229074954</v>
      </c>
    </row>
    <row r="785" spans="1:12" ht="293.25" x14ac:dyDescent="0.2">
      <c r="A785" s="25" t="s">
        <v>5238</v>
      </c>
      <c r="B785" s="25" t="s">
        <v>5243</v>
      </c>
      <c r="C785" s="25" t="s">
        <v>26</v>
      </c>
      <c r="D785" s="25" t="s">
        <v>4127</v>
      </c>
      <c r="E785" s="24" t="b">
        <v>0</v>
      </c>
      <c r="F785" s="25" t="s">
        <v>11</v>
      </c>
      <c r="G785" s="25" t="s">
        <v>5244</v>
      </c>
      <c r="H785" s="25" t="s">
        <v>10234</v>
      </c>
      <c r="I785" s="25" t="s">
        <v>10235</v>
      </c>
      <c r="J785" s="24">
        <v>0.14649390289918077</v>
      </c>
      <c r="K785" s="24">
        <v>1.0990617891211851E-7</v>
      </c>
      <c r="L785" s="24">
        <v>0.85350598719464033</v>
      </c>
    </row>
    <row r="786" spans="1:12" ht="89.25" x14ac:dyDescent="0.2">
      <c r="A786" s="25" t="s">
        <v>6224</v>
      </c>
      <c r="B786" s="25" t="s">
        <v>6225</v>
      </c>
      <c r="C786" s="25" t="s">
        <v>26</v>
      </c>
      <c r="D786" s="25" t="s">
        <v>5924</v>
      </c>
      <c r="E786" s="24" t="b">
        <v>0</v>
      </c>
      <c r="F786" s="25" t="s">
        <v>11</v>
      </c>
      <c r="G786" s="25" t="s">
        <v>6226</v>
      </c>
      <c r="H786" s="25" t="s">
        <v>6227</v>
      </c>
      <c r="I786" s="25" t="s">
        <v>6228</v>
      </c>
      <c r="J786" s="24">
        <v>2.0284472531894946E-3</v>
      </c>
      <c r="K786" s="24">
        <v>1.0410034611388837E-5</v>
      </c>
      <c r="L786" s="24">
        <v>0.99796114271219916</v>
      </c>
    </row>
    <row r="787" spans="1:12" ht="127.5" x14ac:dyDescent="0.2">
      <c r="A787" s="25" t="s">
        <v>6224</v>
      </c>
      <c r="B787" s="25" t="s">
        <v>7990</v>
      </c>
      <c r="C787" s="25" t="s">
        <v>26</v>
      </c>
      <c r="D787" s="25" t="s">
        <v>6339</v>
      </c>
      <c r="E787" s="24" t="b">
        <v>0</v>
      </c>
      <c r="F787" s="25" t="s">
        <v>11</v>
      </c>
      <c r="G787" s="25" t="s">
        <v>7991</v>
      </c>
      <c r="H787" s="25" t="s">
        <v>7992</v>
      </c>
      <c r="I787" s="25" t="s">
        <v>7993</v>
      </c>
      <c r="J787" s="24">
        <v>2.3994173812307679E-6</v>
      </c>
      <c r="K787" s="24">
        <v>7.4539072315442561E-10</v>
      </c>
      <c r="L787" s="24">
        <v>0.99999759983722802</v>
      </c>
    </row>
    <row r="788" spans="1:12" ht="191.25" x14ac:dyDescent="0.2">
      <c r="A788" s="25" t="s">
        <v>6224</v>
      </c>
      <c r="B788" s="25" t="s">
        <v>7987</v>
      </c>
      <c r="C788" s="25" t="s">
        <v>26</v>
      </c>
      <c r="D788" s="25" t="s">
        <v>6339</v>
      </c>
      <c r="E788" s="24" t="b">
        <v>0</v>
      </c>
      <c r="F788" s="25" t="s">
        <v>11</v>
      </c>
      <c r="G788" s="25" t="s">
        <v>7994</v>
      </c>
      <c r="H788" s="25" t="s">
        <v>7995</v>
      </c>
      <c r="I788" s="25" t="s">
        <v>7996</v>
      </c>
      <c r="J788" s="24">
        <v>4.3855354611094354E-5</v>
      </c>
      <c r="K788" s="24">
        <v>4.4759323451375114E-8</v>
      </c>
      <c r="L788" s="24">
        <v>0.9999560998860656</v>
      </c>
    </row>
    <row r="789" spans="1:12" ht="102" x14ac:dyDescent="0.2">
      <c r="A789" s="25" t="s">
        <v>6224</v>
      </c>
      <c r="B789" s="25" t="s">
        <v>7990</v>
      </c>
      <c r="C789" s="25" t="s">
        <v>26</v>
      </c>
      <c r="D789" s="25" t="s">
        <v>6339</v>
      </c>
      <c r="E789" s="24" t="b">
        <v>0</v>
      </c>
      <c r="F789" s="25" t="s">
        <v>11</v>
      </c>
      <c r="G789" s="25" t="s">
        <v>7997</v>
      </c>
      <c r="H789" s="25" t="s">
        <v>7998</v>
      </c>
      <c r="I789" s="25" t="s">
        <v>7999</v>
      </c>
      <c r="J789" s="24">
        <v>1.1985407793189573E-6</v>
      </c>
      <c r="K789" s="24">
        <v>3.5414054825020479E-9</v>
      </c>
      <c r="L789" s="24">
        <v>0.99999879791781521</v>
      </c>
    </row>
    <row r="790" spans="1:12" ht="127.5" x14ac:dyDescent="0.2">
      <c r="A790" s="25" t="s">
        <v>6224</v>
      </c>
      <c r="B790" s="25" t="s">
        <v>8000</v>
      </c>
      <c r="C790" s="25" t="s">
        <v>26</v>
      </c>
      <c r="D790" s="25" t="s">
        <v>6339</v>
      </c>
      <c r="E790" s="24" t="b">
        <v>0</v>
      </c>
      <c r="F790" s="25" t="s">
        <v>11</v>
      </c>
      <c r="G790" s="25" t="s">
        <v>8001</v>
      </c>
      <c r="H790" s="25" t="s">
        <v>8002</v>
      </c>
      <c r="I790" s="25" t="s">
        <v>8003</v>
      </c>
      <c r="J790" s="24">
        <v>8.1133935306504681E-6</v>
      </c>
      <c r="K790" s="24">
        <v>6.4099542266440661E-7</v>
      </c>
      <c r="L790" s="24">
        <v>0.99999124561104669</v>
      </c>
    </row>
    <row r="791" spans="1:12" ht="89.25" x14ac:dyDescent="0.2">
      <c r="A791" s="25" t="s">
        <v>230</v>
      </c>
      <c r="B791" s="25" t="s">
        <v>231</v>
      </c>
      <c r="C791" s="25" t="s">
        <v>26</v>
      </c>
      <c r="D791" s="25" t="s">
        <v>96</v>
      </c>
      <c r="E791" s="24" t="b">
        <v>0</v>
      </c>
      <c r="F791" s="25" t="s">
        <v>11</v>
      </c>
      <c r="G791" s="25" t="s">
        <v>232</v>
      </c>
      <c r="H791" s="25" t="s">
        <v>233</v>
      </c>
      <c r="I791" s="25" t="s">
        <v>9085</v>
      </c>
      <c r="J791" s="24">
        <v>7.2470946952062029E-6</v>
      </c>
      <c r="K791" s="24">
        <v>0.12037865357491359</v>
      </c>
      <c r="L791" s="24">
        <v>0.87961409933039114</v>
      </c>
    </row>
    <row r="792" spans="1:12" ht="25.5" x14ac:dyDescent="0.2">
      <c r="A792" s="25" t="s">
        <v>230</v>
      </c>
      <c r="B792" s="25" t="s">
        <v>8812</v>
      </c>
      <c r="C792" s="25" t="s">
        <v>26</v>
      </c>
      <c r="D792" s="25" t="s">
        <v>8766</v>
      </c>
      <c r="E792" s="24" t="b">
        <v>0</v>
      </c>
      <c r="F792" s="25" t="s">
        <v>11</v>
      </c>
      <c r="G792" s="25" t="s">
        <v>8813</v>
      </c>
      <c r="H792" s="25" t="s">
        <v>8814</v>
      </c>
      <c r="I792" s="25" t="s">
        <v>8815</v>
      </c>
      <c r="J792" s="24">
        <v>1.8195372470311422E-8</v>
      </c>
      <c r="K792" s="24">
        <v>8.1849418062792079E-12</v>
      </c>
      <c r="L792" s="24">
        <v>0.99999998179644256</v>
      </c>
    </row>
    <row r="793" spans="1:12" ht="25.5" x14ac:dyDescent="0.2">
      <c r="A793" s="25" t="s">
        <v>290</v>
      </c>
      <c r="B793" s="25" t="s">
        <v>291</v>
      </c>
      <c r="C793" s="25" t="s">
        <v>26</v>
      </c>
      <c r="D793" s="25" t="s">
        <v>96</v>
      </c>
      <c r="E793" s="24" t="b">
        <v>0</v>
      </c>
      <c r="F793" s="25" t="s">
        <v>11</v>
      </c>
      <c r="G793" s="25" t="s">
        <v>292</v>
      </c>
      <c r="H793" s="25" t="s">
        <v>293</v>
      </c>
      <c r="I793" s="25" t="s">
        <v>9085</v>
      </c>
      <c r="J793" s="24">
        <v>6.1809297089002768E-6</v>
      </c>
      <c r="K793" s="24">
        <v>0.43511725113744365</v>
      </c>
      <c r="L793" s="24">
        <v>0.56487656793284746</v>
      </c>
    </row>
    <row r="794" spans="1:12" ht="178.5" x14ac:dyDescent="0.2">
      <c r="A794" s="25" t="s">
        <v>4988</v>
      </c>
      <c r="B794" s="25" t="s">
        <v>4989</v>
      </c>
      <c r="C794" s="25" t="s">
        <v>26</v>
      </c>
      <c r="D794" s="25" t="s">
        <v>4127</v>
      </c>
      <c r="E794" s="24" t="b">
        <v>0</v>
      </c>
      <c r="F794" s="25" t="s">
        <v>11</v>
      </c>
      <c r="G794" s="25" t="s">
        <v>4990</v>
      </c>
      <c r="H794" s="25" t="s">
        <v>4991</v>
      </c>
      <c r="I794" s="25" t="s">
        <v>10170</v>
      </c>
      <c r="J794" s="24">
        <v>7.0243730144079067E-3</v>
      </c>
      <c r="K794" s="24">
        <v>1.2025530920929819E-8</v>
      </c>
      <c r="L794" s="24">
        <v>0.99297561496006115</v>
      </c>
    </row>
    <row r="795" spans="1:12" ht="242.25" x14ac:dyDescent="0.2">
      <c r="A795" s="25" t="s">
        <v>1291</v>
      </c>
      <c r="B795" s="25" t="s">
        <v>1292</v>
      </c>
      <c r="C795" s="25" t="s">
        <v>1293</v>
      </c>
      <c r="D795" s="25" t="s">
        <v>407</v>
      </c>
      <c r="E795" s="24" t="b">
        <v>0</v>
      </c>
      <c r="F795" s="25" t="s">
        <v>11</v>
      </c>
      <c r="G795" s="25" t="s">
        <v>9302</v>
      </c>
      <c r="H795" s="25" t="s">
        <v>1295</v>
      </c>
      <c r="I795" s="25" t="s">
        <v>9303</v>
      </c>
      <c r="J795" s="24">
        <v>8.4137816518639452E-3</v>
      </c>
      <c r="K795" s="24">
        <v>6.7150811758157349E-5</v>
      </c>
      <c r="L795" s="24">
        <v>0.99151906753637797</v>
      </c>
    </row>
    <row r="796" spans="1:12" ht="140.25" x14ac:dyDescent="0.2">
      <c r="A796" s="25" t="s">
        <v>5942</v>
      </c>
      <c r="B796" s="25" t="s">
        <v>5943</v>
      </c>
      <c r="C796" s="25" t="s">
        <v>1293</v>
      </c>
      <c r="D796" s="25" t="s">
        <v>5924</v>
      </c>
      <c r="E796" s="24" t="b">
        <v>0</v>
      </c>
      <c r="F796" s="25" t="s">
        <v>11</v>
      </c>
      <c r="G796" s="25" t="s">
        <v>5944</v>
      </c>
      <c r="H796" s="25" t="s">
        <v>5945</v>
      </c>
      <c r="I796" s="25" t="s">
        <v>10403</v>
      </c>
      <c r="J796" s="24">
        <v>1.9623383164099216E-4</v>
      </c>
      <c r="K796" s="24">
        <v>2.9251372416760265E-8</v>
      </c>
      <c r="L796" s="24">
        <v>0.99980373691698654</v>
      </c>
    </row>
    <row r="797" spans="1:12" ht="76.5" x14ac:dyDescent="0.2">
      <c r="A797" s="25" t="s">
        <v>4055</v>
      </c>
      <c r="B797" s="25" t="s">
        <v>6220</v>
      </c>
      <c r="C797" s="25" t="s">
        <v>1293</v>
      </c>
      <c r="D797" s="25" t="s">
        <v>5924</v>
      </c>
      <c r="E797" s="24" t="b">
        <v>0</v>
      </c>
      <c r="F797" s="25" t="s">
        <v>11</v>
      </c>
      <c r="G797" s="25" t="s">
        <v>6221</v>
      </c>
      <c r="H797" s="25" t="s">
        <v>6222</v>
      </c>
      <c r="I797" s="25" t="s">
        <v>6223</v>
      </c>
      <c r="J797" s="24">
        <v>5.1208024216073114E-3</v>
      </c>
      <c r="K797" s="24">
        <v>6.3620280515475331E-10</v>
      </c>
      <c r="L797" s="24">
        <v>0.99487919694218974</v>
      </c>
    </row>
    <row r="798" spans="1:12" ht="102" x14ac:dyDescent="0.2">
      <c r="A798" s="25" t="s">
        <v>1431</v>
      </c>
      <c r="B798" s="25" t="s">
        <v>1443</v>
      </c>
      <c r="C798" s="25" t="s">
        <v>213</v>
      </c>
      <c r="D798" s="25" t="s">
        <v>407</v>
      </c>
      <c r="E798" s="24" t="b">
        <v>0</v>
      </c>
      <c r="F798" s="25" t="s">
        <v>11</v>
      </c>
      <c r="G798" s="25" t="s">
        <v>9334</v>
      </c>
      <c r="H798" s="25" t="s">
        <v>1445</v>
      </c>
      <c r="I798" s="25" t="s">
        <v>1446</v>
      </c>
      <c r="J798" s="24">
        <v>0.16382034381608504</v>
      </c>
      <c r="K798" s="24">
        <v>3.2073472087111918E-5</v>
      </c>
      <c r="L798" s="24">
        <v>0.83614758271182776</v>
      </c>
    </row>
    <row r="799" spans="1:12" ht="102" x14ac:dyDescent="0.2">
      <c r="A799" s="25" t="s">
        <v>318</v>
      </c>
      <c r="B799" s="25" t="s">
        <v>8838</v>
      </c>
      <c r="C799" s="25" t="s">
        <v>213</v>
      </c>
      <c r="D799" s="25" t="s">
        <v>8821</v>
      </c>
      <c r="E799" s="24" t="b">
        <v>0</v>
      </c>
      <c r="F799" s="25" t="s">
        <v>11</v>
      </c>
      <c r="G799" s="25" t="s">
        <v>8839</v>
      </c>
      <c r="H799" s="25" t="s">
        <v>11250</v>
      </c>
      <c r="I799" s="25" t="s">
        <v>8841</v>
      </c>
      <c r="J799" s="24">
        <v>2.4331565071345944E-5</v>
      </c>
      <c r="K799" s="24">
        <v>8.7605704356973256E-8</v>
      </c>
      <c r="L799" s="24">
        <v>0.99997558082922422</v>
      </c>
    </row>
    <row r="800" spans="1:12" ht="89.25" x14ac:dyDescent="0.2">
      <c r="A800" s="25" t="s">
        <v>8755</v>
      </c>
      <c r="B800" s="25" t="s">
        <v>8756</v>
      </c>
      <c r="C800" s="25" t="s">
        <v>213</v>
      </c>
      <c r="D800" s="25" t="s">
        <v>8757</v>
      </c>
      <c r="E800" s="24" t="b">
        <v>0</v>
      </c>
      <c r="F800" s="25" t="s">
        <v>11</v>
      </c>
      <c r="G800" s="25" t="s">
        <v>8758</v>
      </c>
      <c r="H800" s="25" t="s">
        <v>8759</v>
      </c>
      <c r="I800" s="25" t="s">
        <v>8760</v>
      </c>
      <c r="J800" s="24">
        <v>5.2188565187185326E-3</v>
      </c>
      <c r="K800" s="24">
        <v>0.39482422808472595</v>
      </c>
      <c r="L800" s="24">
        <v>0.59995691539655549</v>
      </c>
    </row>
    <row r="801" spans="1:12" ht="114.75" x14ac:dyDescent="0.2">
      <c r="A801" s="25" t="s">
        <v>8755</v>
      </c>
      <c r="B801" s="25" t="s">
        <v>8756</v>
      </c>
      <c r="C801" s="25" t="s">
        <v>213</v>
      </c>
      <c r="D801" s="25" t="s">
        <v>8757</v>
      </c>
      <c r="E801" s="24" t="b">
        <v>0</v>
      </c>
      <c r="F801" s="25" t="s">
        <v>11</v>
      </c>
      <c r="G801" s="25" t="s">
        <v>8761</v>
      </c>
      <c r="H801" s="25" t="s">
        <v>8762</v>
      </c>
      <c r="I801" s="25" t="s">
        <v>8763</v>
      </c>
      <c r="J801" s="24">
        <v>8.2230877960286393E-3</v>
      </c>
      <c r="K801" s="24">
        <v>1.716589027723406E-3</v>
      </c>
      <c r="L801" s="24">
        <v>0.99006032317624804</v>
      </c>
    </row>
    <row r="802" spans="1:12" ht="89.25" x14ac:dyDescent="0.2">
      <c r="A802" s="25" t="s">
        <v>8647</v>
      </c>
      <c r="B802" s="25" t="s">
        <v>8648</v>
      </c>
      <c r="C802" s="25" t="s">
        <v>213</v>
      </c>
      <c r="D802" s="25" t="s">
        <v>6339</v>
      </c>
      <c r="E802" s="24" t="b">
        <v>0</v>
      </c>
      <c r="F802" s="25" t="s">
        <v>11</v>
      </c>
      <c r="G802" s="25" t="s">
        <v>8688</v>
      </c>
      <c r="H802" s="25" t="s">
        <v>8689</v>
      </c>
      <c r="I802" s="25" t="s">
        <v>8690</v>
      </c>
      <c r="J802" s="24">
        <v>3.763055668858314E-5</v>
      </c>
      <c r="K802" s="24">
        <v>5.8101836790412641E-7</v>
      </c>
      <c r="L802" s="24">
        <v>0.99996178842494354</v>
      </c>
    </row>
    <row r="803" spans="1:12" ht="178.5" x14ac:dyDescent="0.2">
      <c r="A803" s="25" t="s">
        <v>8647</v>
      </c>
      <c r="B803" s="25" t="s">
        <v>8648</v>
      </c>
      <c r="C803" s="25" t="s">
        <v>213</v>
      </c>
      <c r="D803" s="25" t="s">
        <v>6339</v>
      </c>
      <c r="E803" s="24" t="b">
        <v>0</v>
      </c>
      <c r="F803" s="25" t="s">
        <v>11</v>
      </c>
      <c r="G803" s="25" t="s">
        <v>11210</v>
      </c>
      <c r="H803" s="25" t="s">
        <v>8692</v>
      </c>
      <c r="I803" s="25" t="s">
        <v>11211</v>
      </c>
      <c r="J803" s="24">
        <v>3.3064367873090507E-4</v>
      </c>
      <c r="K803" s="24">
        <v>2.7994525622117376E-7</v>
      </c>
      <c r="L803" s="24">
        <v>0.99966907637601288</v>
      </c>
    </row>
    <row r="804" spans="1:12" ht="140.25" x14ac:dyDescent="0.2">
      <c r="A804" s="25" t="s">
        <v>6528</v>
      </c>
      <c r="B804" s="25" t="s">
        <v>6535</v>
      </c>
      <c r="C804" s="25" t="s">
        <v>213</v>
      </c>
      <c r="D804" s="25" t="s">
        <v>6339</v>
      </c>
      <c r="E804" s="24" t="b">
        <v>0</v>
      </c>
      <c r="F804" s="25" t="s">
        <v>11</v>
      </c>
      <c r="G804" s="25" t="s">
        <v>6556</v>
      </c>
      <c r="H804" s="25" t="s">
        <v>6557</v>
      </c>
      <c r="I804" s="25" t="s">
        <v>6558</v>
      </c>
      <c r="J804" s="24">
        <v>2.5892495590149892E-9</v>
      </c>
      <c r="K804" s="24">
        <v>1.4245974152512366E-10</v>
      </c>
      <c r="L804" s="24">
        <v>0.9999999972682907</v>
      </c>
    </row>
    <row r="805" spans="1:12" ht="63.75" x14ac:dyDescent="0.2">
      <c r="A805" s="25" t="s">
        <v>6741</v>
      </c>
      <c r="B805" s="25" t="s">
        <v>6742</v>
      </c>
      <c r="C805" s="25" t="s">
        <v>213</v>
      </c>
      <c r="D805" s="25" t="s">
        <v>6339</v>
      </c>
      <c r="E805" s="24" t="b">
        <v>0</v>
      </c>
      <c r="F805" s="25" t="s">
        <v>11</v>
      </c>
      <c r="G805" s="25" t="s">
        <v>9085</v>
      </c>
      <c r="H805" s="25" t="s">
        <v>6793</v>
      </c>
      <c r="I805" s="25" t="s">
        <v>6794</v>
      </c>
      <c r="J805" s="24">
        <v>2.1629431764996808E-4</v>
      </c>
      <c r="K805" s="24">
        <v>1.4144515669405827E-6</v>
      </c>
      <c r="L805" s="24">
        <v>0.9997822912307831</v>
      </c>
    </row>
    <row r="806" spans="1:12" ht="204" x14ac:dyDescent="0.2">
      <c r="A806" s="25" t="s">
        <v>5719</v>
      </c>
      <c r="B806" s="25" t="s">
        <v>5720</v>
      </c>
      <c r="C806" s="25" t="s">
        <v>213</v>
      </c>
      <c r="D806" s="25" t="s">
        <v>4127</v>
      </c>
      <c r="E806" s="24" t="b">
        <v>0</v>
      </c>
      <c r="F806" s="25" t="s">
        <v>11</v>
      </c>
      <c r="G806" s="25" t="s">
        <v>5734</v>
      </c>
      <c r="H806" s="25" t="s">
        <v>5735</v>
      </c>
      <c r="I806" s="25" t="s">
        <v>10370</v>
      </c>
      <c r="J806" s="24">
        <v>0.25964270988645083</v>
      </c>
      <c r="K806" s="24">
        <v>5.9978748241508286E-7</v>
      </c>
      <c r="L806" s="24">
        <v>0.74035669032606677</v>
      </c>
    </row>
    <row r="807" spans="1:12" ht="51" x14ac:dyDescent="0.2">
      <c r="A807" s="25" t="s">
        <v>3455</v>
      </c>
      <c r="B807" s="25" t="s">
        <v>3456</v>
      </c>
      <c r="C807" s="25" t="s">
        <v>213</v>
      </c>
      <c r="D807" s="25" t="s">
        <v>3036</v>
      </c>
      <c r="E807" s="24" t="b">
        <v>0</v>
      </c>
      <c r="F807" s="25" t="s">
        <v>11</v>
      </c>
      <c r="G807" s="25" t="s">
        <v>3457</v>
      </c>
      <c r="H807" s="25" t="s">
        <v>3458</v>
      </c>
      <c r="I807" s="25" t="s">
        <v>9085</v>
      </c>
      <c r="J807" s="24">
        <v>1.1686541391046051E-3</v>
      </c>
      <c r="K807" s="24">
        <v>0.47178895470803517</v>
      </c>
      <c r="L807" s="24">
        <v>0.52704239115286022</v>
      </c>
    </row>
    <row r="808" spans="1:12" ht="153" x14ac:dyDescent="0.2">
      <c r="A808" s="25" t="s">
        <v>8178</v>
      </c>
      <c r="B808" s="25" t="s">
        <v>8185</v>
      </c>
      <c r="C808" s="25" t="s">
        <v>213</v>
      </c>
      <c r="D808" s="25" t="s">
        <v>6339</v>
      </c>
      <c r="E808" s="24" t="b">
        <v>0</v>
      </c>
      <c r="F808" s="25" t="s">
        <v>11</v>
      </c>
      <c r="G808" s="25" t="s">
        <v>8240</v>
      </c>
      <c r="H808" s="25" t="s">
        <v>8241</v>
      </c>
      <c r="I808" s="25" t="s">
        <v>8242</v>
      </c>
      <c r="J808" s="24">
        <v>1.651094178117188E-4</v>
      </c>
      <c r="K808" s="24">
        <v>9.5689687136077289E-10</v>
      </c>
      <c r="L808" s="24">
        <v>0.99983488962529132</v>
      </c>
    </row>
    <row r="809" spans="1:12" ht="204" x14ac:dyDescent="0.2">
      <c r="A809" s="25" t="s">
        <v>7478</v>
      </c>
      <c r="B809" s="25" t="s">
        <v>7115</v>
      </c>
      <c r="C809" s="25" t="s">
        <v>613</v>
      </c>
      <c r="D809" s="25" t="s">
        <v>6339</v>
      </c>
      <c r="E809" s="24" t="b">
        <v>0</v>
      </c>
      <c r="F809" s="25" t="s">
        <v>11</v>
      </c>
      <c r="G809" s="25" t="s">
        <v>7496</v>
      </c>
      <c r="H809" s="25" t="s">
        <v>10844</v>
      </c>
      <c r="I809" s="25" t="s">
        <v>7498</v>
      </c>
      <c r="J809" s="24">
        <v>0.18640944429742959</v>
      </c>
      <c r="K809" s="24">
        <v>5.4372856307132891E-9</v>
      </c>
      <c r="L809" s="24">
        <v>0.81359055026528471</v>
      </c>
    </row>
    <row r="810" spans="1:12" ht="140.25" x14ac:dyDescent="0.2">
      <c r="A810" s="25" t="s">
        <v>7478</v>
      </c>
      <c r="B810" s="25" t="s">
        <v>7485</v>
      </c>
      <c r="C810" s="25" t="s">
        <v>613</v>
      </c>
      <c r="D810" s="25" t="s">
        <v>6339</v>
      </c>
      <c r="E810" s="24" t="b">
        <v>0</v>
      </c>
      <c r="F810" s="25" t="s">
        <v>11</v>
      </c>
      <c r="G810" s="25" t="s">
        <v>10844</v>
      </c>
      <c r="H810" s="25" t="s">
        <v>7499</v>
      </c>
      <c r="I810" s="25" t="s">
        <v>7500</v>
      </c>
      <c r="J810" s="24">
        <v>2.9470741827591173E-3</v>
      </c>
      <c r="K810" s="24">
        <v>6.6092830843704353E-11</v>
      </c>
      <c r="L810" s="24">
        <v>0.99705292575114812</v>
      </c>
    </row>
    <row r="811" spans="1:12" ht="204" x14ac:dyDescent="0.2">
      <c r="A811" s="25" t="s">
        <v>7478</v>
      </c>
      <c r="B811" s="25" t="s">
        <v>7479</v>
      </c>
      <c r="C811" s="25" t="s">
        <v>613</v>
      </c>
      <c r="D811" s="25" t="s">
        <v>6339</v>
      </c>
      <c r="E811" s="24" t="b">
        <v>0</v>
      </c>
      <c r="F811" s="25" t="s">
        <v>11</v>
      </c>
      <c r="G811" s="25" t="s">
        <v>7504</v>
      </c>
      <c r="H811" s="25" t="s">
        <v>7505</v>
      </c>
      <c r="I811" s="25" t="s">
        <v>7506</v>
      </c>
      <c r="J811" s="24">
        <v>5.1053075570642738E-7</v>
      </c>
      <c r="K811" s="24">
        <v>1.9623787056709118E-13</v>
      </c>
      <c r="L811" s="24">
        <v>0.99999948946904804</v>
      </c>
    </row>
    <row r="812" spans="1:12" ht="102" x14ac:dyDescent="0.2">
      <c r="A812" s="25" t="s">
        <v>7478</v>
      </c>
      <c r="B812" s="25" t="s">
        <v>7507</v>
      </c>
      <c r="C812" s="25" t="s">
        <v>613</v>
      </c>
      <c r="D812" s="25" t="s">
        <v>6339</v>
      </c>
      <c r="E812" s="24" t="b">
        <v>0</v>
      </c>
      <c r="F812" s="25" t="s">
        <v>11</v>
      </c>
      <c r="G812" s="25" t="s">
        <v>7505</v>
      </c>
      <c r="H812" s="25" t="s">
        <v>7508</v>
      </c>
      <c r="I812" s="25" t="s">
        <v>7509</v>
      </c>
      <c r="J812" s="24">
        <v>0.10889872153959969</v>
      </c>
      <c r="K812" s="24">
        <v>4.8022635250305508E-11</v>
      </c>
      <c r="L812" s="24">
        <v>0.89110127841237763</v>
      </c>
    </row>
    <row r="813" spans="1:12" ht="76.5" x14ac:dyDescent="0.2">
      <c r="A813" s="25" t="s">
        <v>7478</v>
      </c>
      <c r="B813" s="25" t="s">
        <v>7507</v>
      </c>
      <c r="C813" s="25" t="s">
        <v>613</v>
      </c>
      <c r="D813" s="25" t="s">
        <v>6339</v>
      </c>
      <c r="E813" s="24" t="b">
        <v>0</v>
      </c>
      <c r="F813" s="25" t="s">
        <v>11</v>
      </c>
      <c r="G813" s="25" t="s">
        <v>7510</v>
      </c>
      <c r="H813" s="25" t="s">
        <v>7511</v>
      </c>
      <c r="I813" s="25" t="s">
        <v>10846</v>
      </c>
      <c r="J813" s="24">
        <v>1.0311839451096177E-8</v>
      </c>
      <c r="K813" s="24">
        <v>6.4559986124861588E-12</v>
      </c>
      <c r="L813" s="24">
        <v>0.99999998968170456</v>
      </c>
    </row>
    <row r="814" spans="1:12" ht="165.75" x14ac:dyDescent="0.2">
      <c r="A814" s="25" t="s">
        <v>7478</v>
      </c>
      <c r="B814" s="25" t="s">
        <v>7479</v>
      </c>
      <c r="C814" s="25" t="s">
        <v>613</v>
      </c>
      <c r="D814" s="25" t="s">
        <v>6339</v>
      </c>
      <c r="E814" s="24" t="b">
        <v>0</v>
      </c>
      <c r="F814" s="25" t="s">
        <v>11</v>
      </c>
      <c r="G814" s="25" t="s">
        <v>7513</v>
      </c>
      <c r="H814" s="25" t="s">
        <v>7514</v>
      </c>
      <c r="I814" s="25" t="s">
        <v>7515</v>
      </c>
      <c r="J814" s="24">
        <v>0.38188169117330983</v>
      </c>
      <c r="K814" s="24">
        <v>3.0668656551901237E-9</v>
      </c>
      <c r="L814" s="24">
        <v>0.6181183057598244</v>
      </c>
    </row>
    <row r="815" spans="1:12" ht="153" x14ac:dyDescent="0.2">
      <c r="A815" s="25" t="s">
        <v>5217</v>
      </c>
      <c r="B815" s="25" t="s">
        <v>5218</v>
      </c>
      <c r="C815" s="25" t="s">
        <v>613</v>
      </c>
      <c r="D815" s="25" t="s">
        <v>4127</v>
      </c>
      <c r="E815" s="24" t="b">
        <v>0</v>
      </c>
      <c r="F815" s="25" t="s">
        <v>11</v>
      </c>
      <c r="G815" s="25" t="s">
        <v>5219</v>
      </c>
      <c r="H815" s="25" t="s">
        <v>5220</v>
      </c>
      <c r="I815" s="25" t="s">
        <v>10228</v>
      </c>
      <c r="J815" s="24">
        <v>2.7659628833765089E-4</v>
      </c>
      <c r="K815" s="24">
        <v>4.5550968593985588E-9</v>
      </c>
      <c r="L815" s="24">
        <v>0.99972339915656561</v>
      </c>
    </row>
    <row r="816" spans="1:12" ht="63.75" x14ac:dyDescent="0.2">
      <c r="A816" s="25" t="s">
        <v>5217</v>
      </c>
      <c r="B816" s="25" t="s">
        <v>5218</v>
      </c>
      <c r="C816" s="25" t="s">
        <v>613</v>
      </c>
      <c r="D816" s="25" t="s">
        <v>4127</v>
      </c>
      <c r="E816" s="24" t="b">
        <v>0</v>
      </c>
      <c r="F816" s="25" t="s">
        <v>11</v>
      </c>
      <c r="G816" s="25" t="s">
        <v>10229</v>
      </c>
      <c r="H816" s="25" t="s">
        <v>5223</v>
      </c>
      <c r="I816" s="25" t="s">
        <v>5224</v>
      </c>
      <c r="J816" s="24">
        <v>1.5335566135172014E-3</v>
      </c>
      <c r="K816" s="24">
        <v>3.3572305895673295E-9</v>
      </c>
      <c r="L816" s="24">
        <v>0.99846644002925222</v>
      </c>
    </row>
    <row r="817" spans="1:12" ht="178.5" x14ac:dyDescent="0.2">
      <c r="A817" s="25" t="s">
        <v>1717</v>
      </c>
      <c r="B817" s="25" t="s">
        <v>1726</v>
      </c>
      <c r="C817" s="25" t="s">
        <v>613</v>
      </c>
      <c r="D817" s="25" t="s">
        <v>407</v>
      </c>
      <c r="E817" s="24" t="b">
        <v>0</v>
      </c>
      <c r="F817" s="25" t="s">
        <v>11</v>
      </c>
      <c r="G817" s="25" t="s">
        <v>1727</v>
      </c>
      <c r="H817" s="25" t="s">
        <v>9381</v>
      </c>
      <c r="I817" s="25" t="s">
        <v>1729</v>
      </c>
      <c r="J817" s="24">
        <v>0.22764596115787589</v>
      </c>
      <c r="K817" s="24">
        <v>8.3246386456222846E-7</v>
      </c>
      <c r="L817" s="24">
        <v>0.77235320637825955</v>
      </c>
    </row>
    <row r="818" spans="1:12" ht="114.75" x14ac:dyDescent="0.2">
      <c r="A818" s="25" t="s">
        <v>5266</v>
      </c>
      <c r="B818" s="25" t="s">
        <v>5267</v>
      </c>
      <c r="C818" s="25" t="s">
        <v>613</v>
      </c>
      <c r="D818" s="25" t="s">
        <v>4127</v>
      </c>
      <c r="E818" s="24" t="b">
        <v>0</v>
      </c>
      <c r="F818" s="25" t="s">
        <v>11</v>
      </c>
      <c r="G818" s="25" t="s">
        <v>10242</v>
      </c>
      <c r="H818" s="25" t="s">
        <v>10243</v>
      </c>
      <c r="I818" s="25" t="s">
        <v>5270</v>
      </c>
      <c r="J818" s="24">
        <v>0.30620717458995661</v>
      </c>
      <c r="K818" s="24">
        <v>2.2493899572935991E-9</v>
      </c>
      <c r="L818" s="24">
        <v>0.69379282316065338</v>
      </c>
    </row>
    <row r="819" spans="1:12" ht="114.75" x14ac:dyDescent="0.2">
      <c r="A819" s="25" t="s">
        <v>1866</v>
      </c>
      <c r="B819" s="25" t="s">
        <v>1867</v>
      </c>
      <c r="C819" s="25" t="s">
        <v>613</v>
      </c>
      <c r="D819" s="25" t="s">
        <v>407</v>
      </c>
      <c r="E819" s="24" t="b">
        <v>0</v>
      </c>
      <c r="F819" s="25" t="s">
        <v>11</v>
      </c>
      <c r="G819" s="25" t="s">
        <v>1868</v>
      </c>
      <c r="H819" s="25" t="s">
        <v>9409</v>
      </c>
      <c r="I819" s="25" t="s">
        <v>1870</v>
      </c>
      <c r="J819" s="24">
        <v>2.1241451814733195E-5</v>
      </c>
      <c r="K819" s="24">
        <v>7.7897496503319353E-7</v>
      </c>
      <c r="L819" s="24">
        <v>0.99997797957322021</v>
      </c>
    </row>
    <row r="820" spans="1:12" ht="76.5" x14ac:dyDescent="0.2">
      <c r="A820" s="25" t="s">
        <v>1866</v>
      </c>
      <c r="B820" s="25" t="s">
        <v>1871</v>
      </c>
      <c r="C820" s="25" t="s">
        <v>613</v>
      </c>
      <c r="D820" s="25" t="s">
        <v>407</v>
      </c>
      <c r="E820" s="24" t="b">
        <v>0</v>
      </c>
      <c r="F820" s="25" t="s">
        <v>11</v>
      </c>
      <c r="G820" s="25" t="s">
        <v>1872</v>
      </c>
      <c r="H820" s="25" t="s">
        <v>1873</v>
      </c>
      <c r="I820" s="25" t="s">
        <v>9085</v>
      </c>
      <c r="J820" s="24">
        <v>6.195483808602359E-8</v>
      </c>
      <c r="K820" s="24">
        <v>2.6317742342180103E-8</v>
      </c>
      <c r="L820" s="24">
        <v>0.99999991172741964</v>
      </c>
    </row>
    <row r="821" spans="1:12" ht="38.25" x14ac:dyDescent="0.2">
      <c r="A821" s="25" t="s">
        <v>1750</v>
      </c>
      <c r="B821" s="25" t="s">
        <v>1755</v>
      </c>
      <c r="C821" s="25" t="s">
        <v>613</v>
      </c>
      <c r="D821" s="25" t="s">
        <v>407</v>
      </c>
      <c r="E821" s="24" t="b">
        <v>1</v>
      </c>
      <c r="F821" s="25" t="s">
        <v>11</v>
      </c>
      <c r="G821" s="25" t="s">
        <v>1759</v>
      </c>
      <c r="H821" s="25" t="s">
        <v>1760</v>
      </c>
      <c r="I821" s="25" t="s">
        <v>1761</v>
      </c>
      <c r="J821" s="24">
        <v>4.2976884745610291E-23</v>
      </c>
      <c r="K821" s="24">
        <v>6.9066492572146348E-13</v>
      </c>
      <c r="L821" s="24">
        <v>0.99999999999930944</v>
      </c>
    </row>
    <row r="822" spans="1:12" ht="165.75" x14ac:dyDescent="0.2">
      <c r="A822" s="25" t="s">
        <v>3736</v>
      </c>
      <c r="B822" s="25" t="s">
        <v>3741</v>
      </c>
      <c r="C822" s="25" t="s">
        <v>613</v>
      </c>
      <c r="D822" s="25" t="s">
        <v>3710</v>
      </c>
      <c r="E822" s="24" t="b">
        <v>0</v>
      </c>
      <c r="F822" s="25" t="s">
        <v>11</v>
      </c>
      <c r="G822" s="25" t="s">
        <v>3744</v>
      </c>
      <c r="H822" s="25" t="s">
        <v>3745</v>
      </c>
      <c r="I822" s="25" t="s">
        <v>3746</v>
      </c>
      <c r="J822" s="24">
        <v>1.9873593576526013E-2</v>
      </c>
      <c r="K822" s="24">
        <v>1.4751596883377515E-5</v>
      </c>
      <c r="L822" s="24">
        <v>0.98011165482659057</v>
      </c>
    </row>
    <row r="823" spans="1:12" ht="102" x14ac:dyDescent="0.2">
      <c r="A823" s="25" t="s">
        <v>6613</v>
      </c>
      <c r="B823" s="25" t="s">
        <v>6652</v>
      </c>
      <c r="C823" s="25" t="s">
        <v>613</v>
      </c>
      <c r="D823" s="25" t="s">
        <v>6339</v>
      </c>
      <c r="E823" s="24" t="b">
        <v>0</v>
      </c>
      <c r="F823" s="25" t="s">
        <v>11</v>
      </c>
      <c r="G823" s="25" t="s">
        <v>6653</v>
      </c>
      <c r="H823" s="25" t="s">
        <v>6654</v>
      </c>
      <c r="I823" s="25" t="s">
        <v>6655</v>
      </c>
      <c r="J823" s="24">
        <v>4.6875434164667492E-4</v>
      </c>
      <c r="K823" s="24">
        <v>3.5750274404766595E-9</v>
      </c>
      <c r="L823" s="24">
        <v>0.99953124208332578</v>
      </c>
    </row>
    <row r="824" spans="1:12" ht="102" x14ac:dyDescent="0.2">
      <c r="A824" s="25" t="s">
        <v>6613</v>
      </c>
      <c r="B824" s="25" t="s">
        <v>6618</v>
      </c>
      <c r="C824" s="25" t="s">
        <v>613</v>
      </c>
      <c r="D824" s="25" t="s">
        <v>6339</v>
      </c>
      <c r="E824" s="24" t="b">
        <v>0</v>
      </c>
      <c r="F824" s="25" t="s">
        <v>11</v>
      </c>
      <c r="G824" s="25" t="s">
        <v>6654</v>
      </c>
      <c r="H824" s="25" t="s">
        <v>6656</v>
      </c>
      <c r="I824" s="25" t="s">
        <v>6657</v>
      </c>
      <c r="J824" s="24">
        <v>1.7713186197358799E-5</v>
      </c>
      <c r="K824" s="24">
        <v>1.2978469680974895E-11</v>
      </c>
      <c r="L824" s="24">
        <v>0.99998228680082413</v>
      </c>
    </row>
    <row r="825" spans="1:12" ht="76.5" x14ac:dyDescent="0.2">
      <c r="A825" s="25" t="s">
        <v>6613</v>
      </c>
      <c r="B825" s="25" t="s">
        <v>6614</v>
      </c>
      <c r="C825" s="25" t="s">
        <v>613</v>
      </c>
      <c r="D825" s="25" t="s">
        <v>6339</v>
      </c>
      <c r="E825" s="24" t="b">
        <v>0</v>
      </c>
      <c r="F825" s="25" t="s">
        <v>11</v>
      </c>
      <c r="G825" s="25" t="s">
        <v>6660</v>
      </c>
      <c r="H825" s="25" t="s">
        <v>6661</v>
      </c>
      <c r="I825" s="25" t="s">
        <v>6662</v>
      </c>
      <c r="J825" s="24">
        <v>2.1505255871410105E-2</v>
      </c>
      <c r="K825" s="24">
        <v>1.054902812230997E-9</v>
      </c>
      <c r="L825" s="24">
        <v>0.97849474307368722</v>
      </c>
    </row>
    <row r="826" spans="1:12" ht="178.5" x14ac:dyDescent="0.2">
      <c r="A826" s="25" t="s">
        <v>709</v>
      </c>
      <c r="B826" s="25" t="s">
        <v>710</v>
      </c>
      <c r="C826" s="25" t="s">
        <v>613</v>
      </c>
      <c r="D826" s="25" t="s">
        <v>407</v>
      </c>
      <c r="E826" s="24" t="b">
        <v>0</v>
      </c>
      <c r="F826" s="25" t="s">
        <v>11</v>
      </c>
      <c r="G826" s="25" t="s">
        <v>711</v>
      </c>
      <c r="H826" s="25" t="s">
        <v>712</v>
      </c>
      <c r="I826" s="25" t="s">
        <v>713</v>
      </c>
      <c r="J826" s="24">
        <v>0.30405453013104838</v>
      </c>
      <c r="K826" s="24">
        <v>3.7816368429869623E-7</v>
      </c>
      <c r="L826" s="24">
        <v>0.69594509170526742</v>
      </c>
    </row>
    <row r="827" spans="1:12" ht="242.25" x14ac:dyDescent="0.2">
      <c r="A827" s="25" t="s">
        <v>6691</v>
      </c>
      <c r="B827" s="25" t="s">
        <v>6696</v>
      </c>
      <c r="C827" s="25" t="s">
        <v>613</v>
      </c>
      <c r="D827" s="25" t="s">
        <v>6339</v>
      </c>
      <c r="E827" s="24" t="b">
        <v>0</v>
      </c>
      <c r="F827" s="25" t="s">
        <v>11</v>
      </c>
      <c r="G827" s="25" t="s">
        <v>6723</v>
      </c>
      <c r="H827" s="25" t="s">
        <v>6724</v>
      </c>
      <c r="I827" s="25" t="s">
        <v>6725</v>
      </c>
      <c r="J827" s="24">
        <v>7.2561365970462729E-6</v>
      </c>
      <c r="K827" s="24">
        <v>1.2792676699750219E-9</v>
      </c>
      <c r="L827" s="24">
        <v>0.99999274258413517</v>
      </c>
    </row>
    <row r="828" spans="1:12" ht="191.25" x14ac:dyDescent="0.2">
      <c r="A828" s="25" t="s">
        <v>6691</v>
      </c>
      <c r="B828" s="25" t="s">
        <v>6696</v>
      </c>
      <c r="C828" s="25" t="s">
        <v>613</v>
      </c>
      <c r="D828" s="25" t="s">
        <v>6339</v>
      </c>
      <c r="E828" s="24" t="b">
        <v>0</v>
      </c>
      <c r="F828" s="25" t="s">
        <v>11</v>
      </c>
      <c r="G828" s="25" t="s">
        <v>6727</v>
      </c>
      <c r="H828" s="25" t="s">
        <v>6729</v>
      </c>
      <c r="I828" s="25" t="s">
        <v>6730</v>
      </c>
      <c r="J828" s="24">
        <v>0.20627420595996118</v>
      </c>
      <c r="K828" s="24">
        <v>1.1238972599942596E-11</v>
      </c>
      <c r="L828" s="24">
        <v>0.79372579402879972</v>
      </c>
    </row>
    <row r="829" spans="1:12" ht="127.5" x14ac:dyDescent="0.2">
      <c r="A829" s="25" t="s">
        <v>6691</v>
      </c>
      <c r="B829" s="25" t="s">
        <v>6692</v>
      </c>
      <c r="C829" s="25" t="s">
        <v>613</v>
      </c>
      <c r="D829" s="25" t="s">
        <v>6339</v>
      </c>
      <c r="E829" s="24" t="b">
        <v>0</v>
      </c>
      <c r="F829" s="25" t="s">
        <v>11</v>
      </c>
      <c r="G829" s="25" t="s">
        <v>6731</v>
      </c>
      <c r="H829" s="25" t="s">
        <v>6732</v>
      </c>
      <c r="I829" s="25" t="s">
        <v>6733</v>
      </c>
      <c r="J829" s="24">
        <v>7.0794284739050847E-2</v>
      </c>
      <c r="K829" s="24">
        <v>9.1518883838441161E-8</v>
      </c>
      <c r="L829" s="24">
        <v>0.92920562374206528</v>
      </c>
    </row>
    <row r="830" spans="1:12" ht="165.75" x14ac:dyDescent="0.2">
      <c r="A830" s="25" t="s">
        <v>6691</v>
      </c>
      <c r="B830" s="25" t="s">
        <v>6707</v>
      </c>
      <c r="C830" s="25" t="s">
        <v>613</v>
      </c>
      <c r="D830" s="25" t="s">
        <v>6339</v>
      </c>
      <c r="E830" s="24" t="b">
        <v>0</v>
      </c>
      <c r="F830" s="25" t="s">
        <v>11</v>
      </c>
      <c r="G830" s="25" t="s">
        <v>6734</v>
      </c>
      <c r="H830" s="25" t="s">
        <v>6735</v>
      </c>
      <c r="I830" s="25" t="s">
        <v>10581</v>
      </c>
      <c r="J830" s="24">
        <v>0.19804791293792115</v>
      </c>
      <c r="K830" s="24">
        <v>5.5039598919280594E-10</v>
      </c>
      <c r="L830" s="24">
        <v>0.80195208651168293</v>
      </c>
    </row>
    <row r="831" spans="1:12" ht="102" x14ac:dyDescent="0.2">
      <c r="A831" s="25" t="s">
        <v>6691</v>
      </c>
      <c r="B831" s="25" t="s">
        <v>6707</v>
      </c>
      <c r="C831" s="25" t="s">
        <v>613</v>
      </c>
      <c r="D831" s="25" t="s">
        <v>6339</v>
      </c>
      <c r="E831" s="24" t="b">
        <v>0</v>
      </c>
      <c r="F831" s="25" t="s">
        <v>11</v>
      </c>
      <c r="G831" s="25" t="s">
        <v>6735</v>
      </c>
      <c r="H831" s="25" t="s">
        <v>6737</v>
      </c>
      <c r="I831" s="25" t="s">
        <v>10582</v>
      </c>
      <c r="J831" s="24">
        <v>2.5542875766816907E-4</v>
      </c>
      <c r="K831" s="24">
        <v>1.15795087119694E-10</v>
      </c>
      <c r="L831" s="24">
        <v>0.99974457112653681</v>
      </c>
    </row>
    <row r="832" spans="1:12" ht="102" x14ac:dyDescent="0.2">
      <c r="A832" s="25" t="s">
        <v>5200</v>
      </c>
      <c r="B832" s="25" t="s">
        <v>5210</v>
      </c>
      <c r="C832" s="25" t="s">
        <v>613</v>
      </c>
      <c r="D832" s="25" t="s">
        <v>4127</v>
      </c>
      <c r="E832" s="24" t="b">
        <v>0</v>
      </c>
      <c r="F832" s="25" t="s">
        <v>11</v>
      </c>
      <c r="G832" s="25" t="s">
        <v>5211</v>
      </c>
      <c r="H832" s="25" t="s">
        <v>5212</v>
      </c>
      <c r="I832" s="25" t="s">
        <v>5213</v>
      </c>
      <c r="J832" s="24">
        <v>1.7570407552299171E-2</v>
      </c>
      <c r="K832" s="24">
        <v>5.3954635948769693E-11</v>
      </c>
      <c r="L832" s="24">
        <v>0.98242959239374628</v>
      </c>
    </row>
    <row r="833" spans="1:12" ht="127.5" x14ac:dyDescent="0.2">
      <c r="A833" s="25" t="s">
        <v>5200</v>
      </c>
      <c r="B833" s="25" t="s">
        <v>5210</v>
      </c>
      <c r="C833" s="25" t="s">
        <v>613</v>
      </c>
      <c r="D833" s="25" t="s">
        <v>4127</v>
      </c>
      <c r="E833" s="24" t="b">
        <v>0</v>
      </c>
      <c r="F833" s="25" t="s">
        <v>11</v>
      </c>
      <c r="G833" s="25" t="s">
        <v>5214</v>
      </c>
      <c r="H833" s="25" t="s">
        <v>5215</v>
      </c>
      <c r="I833" s="25" t="s">
        <v>5216</v>
      </c>
      <c r="J833" s="24">
        <v>1.1613012905677342E-3</v>
      </c>
      <c r="K833" s="24">
        <v>1.9511655364833919E-10</v>
      </c>
      <c r="L833" s="24">
        <v>0.99883869851431573</v>
      </c>
    </row>
    <row r="834" spans="1:12" ht="204" x14ac:dyDescent="0.2">
      <c r="A834" s="25" t="s">
        <v>7441</v>
      </c>
      <c r="B834" s="25" t="s">
        <v>7442</v>
      </c>
      <c r="C834" s="25" t="s">
        <v>613</v>
      </c>
      <c r="D834" s="25" t="s">
        <v>6339</v>
      </c>
      <c r="E834" s="24" t="b">
        <v>0</v>
      </c>
      <c r="F834" s="25" t="s">
        <v>11</v>
      </c>
      <c r="G834" s="25" t="s">
        <v>10835</v>
      </c>
      <c r="H834" s="25" t="s">
        <v>7461</v>
      </c>
      <c r="I834" s="25" t="s">
        <v>7462</v>
      </c>
      <c r="J834" s="24">
        <v>1.4376488677770947E-3</v>
      </c>
      <c r="K834" s="24">
        <v>5.1601818928039874E-9</v>
      </c>
      <c r="L834" s="24">
        <v>0.99856234597204108</v>
      </c>
    </row>
    <row r="835" spans="1:12" ht="178.5" x14ac:dyDescent="0.2">
      <c r="A835" s="25" t="s">
        <v>7441</v>
      </c>
      <c r="B835" s="25" t="s">
        <v>7446</v>
      </c>
      <c r="C835" s="25" t="s">
        <v>613</v>
      </c>
      <c r="D835" s="25" t="s">
        <v>6339</v>
      </c>
      <c r="E835" s="24" t="b">
        <v>0</v>
      </c>
      <c r="F835" s="25" t="s">
        <v>11</v>
      </c>
      <c r="G835" s="25" t="s">
        <v>7463</v>
      </c>
      <c r="H835" s="25" t="s">
        <v>7464</v>
      </c>
      <c r="I835" s="25" t="s">
        <v>7465</v>
      </c>
      <c r="J835" s="24">
        <v>3.2865335379719661E-2</v>
      </c>
      <c r="K835" s="24">
        <v>2.7739933431191304E-8</v>
      </c>
      <c r="L835" s="24">
        <v>0.96713463688034707</v>
      </c>
    </row>
    <row r="836" spans="1:12" ht="229.5" x14ac:dyDescent="0.2">
      <c r="A836" s="25" t="s">
        <v>2773</v>
      </c>
      <c r="B836" s="25" t="s">
        <v>8749</v>
      </c>
      <c r="C836" s="25" t="s">
        <v>613</v>
      </c>
      <c r="D836" s="25" t="s">
        <v>6339</v>
      </c>
      <c r="E836" s="24" t="b">
        <v>0</v>
      </c>
      <c r="F836" s="25" t="s">
        <v>11</v>
      </c>
      <c r="G836" s="25" t="s">
        <v>11233</v>
      </c>
      <c r="H836" s="25" t="s">
        <v>8751</v>
      </c>
      <c r="I836" s="25" t="s">
        <v>8752</v>
      </c>
      <c r="J836" s="24">
        <v>0.1674955121446127</v>
      </c>
      <c r="K836" s="24">
        <v>2.3021857039394231E-10</v>
      </c>
      <c r="L836" s="24">
        <v>0.83250448762516882</v>
      </c>
    </row>
    <row r="837" spans="1:12" ht="114.75" x14ac:dyDescent="0.2">
      <c r="A837" s="25" t="s">
        <v>6337</v>
      </c>
      <c r="B837" s="25" t="s">
        <v>6352</v>
      </c>
      <c r="C837" s="25" t="s">
        <v>613</v>
      </c>
      <c r="D837" s="25" t="s">
        <v>6339</v>
      </c>
      <c r="E837" s="24" t="b">
        <v>0</v>
      </c>
      <c r="F837" s="25" t="s">
        <v>11</v>
      </c>
      <c r="G837" s="25" t="s">
        <v>9085</v>
      </c>
      <c r="H837" s="25" t="s">
        <v>6353</v>
      </c>
      <c r="I837" s="25" t="s">
        <v>6354</v>
      </c>
      <c r="J837" s="24">
        <v>2.9143340952723705E-6</v>
      </c>
      <c r="K837" s="24">
        <v>1.1215849965389064E-10</v>
      </c>
      <c r="L837" s="24">
        <v>0.99999708555374622</v>
      </c>
    </row>
    <row r="838" spans="1:12" ht="114.75" x14ac:dyDescent="0.2">
      <c r="A838" s="25" t="s">
        <v>6337</v>
      </c>
      <c r="B838" s="25" t="s">
        <v>6346</v>
      </c>
      <c r="C838" s="25" t="s">
        <v>613</v>
      </c>
      <c r="D838" s="25" t="s">
        <v>6339</v>
      </c>
      <c r="E838" s="24" t="b">
        <v>0</v>
      </c>
      <c r="F838" s="25" t="s">
        <v>11</v>
      </c>
      <c r="G838" s="25" t="s">
        <v>6355</v>
      </c>
      <c r="H838" s="25" t="s">
        <v>6356</v>
      </c>
      <c r="I838" s="25" t="s">
        <v>10505</v>
      </c>
      <c r="J838" s="24">
        <v>5.3205088625912153E-3</v>
      </c>
      <c r="K838" s="24">
        <v>6.1525953901747375E-10</v>
      </c>
      <c r="L838" s="24">
        <v>0.99467949052214921</v>
      </c>
    </row>
    <row r="839" spans="1:12" ht="140.25" x14ac:dyDescent="0.2">
      <c r="A839" s="25" t="s">
        <v>6337</v>
      </c>
      <c r="B839" s="25" t="s">
        <v>6358</v>
      </c>
      <c r="C839" s="25" t="s">
        <v>613</v>
      </c>
      <c r="D839" s="25" t="s">
        <v>6339</v>
      </c>
      <c r="E839" s="24" t="b">
        <v>0</v>
      </c>
      <c r="F839" s="25" t="s">
        <v>11</v>
      </c>
      <c r="G839" s="25" t="s">
        <v>6359</v>
      </c>
      <c r="H839" s="25" t="s">
        <v>6360</v>
      </c>
      <c r="I839" s="25" t="s">
        <v>10506</v>
      </c>
      <c r="J839" s="24">
        <v>0.11417472991617547</v>
      </c>
      <c r="K839" s="24">
        <v>1.0553431465561648E-8</v>
      </c>
      <c r="L839" s="24">
        <v>0.88582525953039304</v>
      </c>
    </row>
    <row r="840" spans="1:12" ht="89.25" x14ac:dyDescent="0.2">
      <c r="A840" s="25" t="s">
        <v>4955</v>
      </c>
      <c r="B840" s="25" t="s">
        <v>4974</v>
      </c>
      <c r="C840" s="25" t="s">
        <v>613</v>
      </c>
      <c r="D840" s="25" t="s">
        <v>4127</v>
      </c>
      <c r="E840" s="24" t="b">
        <v>0</v>
      </c>
      <c r="F840" s="25" t="s">
        <v>11</v>
      </c>
      <c r="G840" s="25" t="s">
        <v>4975</v>
      </c>
      <c r="H840" s="25" t="s">
        <v>4976</v>
      </c>
      <c r="I840" s="25" t="s">
        <v>4977</v>
      </c>
      <c r="J840" s="24">
        <v>7.243171953331915E-4</v>
      </c>
      <c r="K840" s="24">
        <v>9.7200024816261744E-10</v>
      </c>
      <c r="L840" s="24">
        <v>0.99927568183266646</v>
      </c>
    </row>
    <row r="841" spans="1:12" ht="280.5" x14ac:dyDescent="0.2">
      <c r="A841" s="25" t="s">
        <v>2850</v>
      </c>
      <c r="B841" s="25" t="s">
        <v>3030</v>
      </c>
      <c r="C841" s="25" t="s">
        <v>613</v>
      </c>
      <c r="D841" s="25" t="s">
        <v>2909</v>
      </c>
      <c r="E841" s="24" t="b">
        <v>0</v>
      </c>
      <c r="F841" s="25" t="s">
        <v>11</v>
      </c>
      <c r="G841" s="25" t="s">
        <v>3031</v>
      </c>
      <c r="H841" s="25" t="s">
        <v>9621</v>
      </c>
      <c r="I841" s="25" t="s">
        <v>9622</v>
      </c>
      <c r="J841" s="24">
        <v>2.1495017720248199E-8</v>
      </c>
      <c r="K841" s="24">
        <v>9.454389990163819E-8</v>
      </c>
      <c r="L841" s="24">
        <v>0.9999998839610823</v>
      </c>
    </row>
    <row r="842" spans="1:12" ht="114.75" x14ac:dyDescent="0.2">
      <c r="A842" s="25" t="s">
        <v>7914</v>
      </c>
      <c r="B842" s="25" t="s">
        <v>7927</v>
      </c>
      <c r="C842" s="25" t="s">
        <v>613</v>
      </c>
      <c r="D842" s="25" t="s">
        <v>6339</v>
      </c>
      <c r="E842" s="24" t="b">
        <v>0</v>
      </c>
      <c r="F842" s="25" t="s">
        <v>11</v>
      </c>
      <c r="G842" s="25" t="s">
        <v>7928</v>
      </c>
      <c r="H842" s="25" t="s">
        <v>7929</v>
      </c>
      <c r="I842" s="25" t="s">
        <v>7930</v>
      </c>
      <c r="J842" s="24">
        <v>5.1592668720092538E-6</v>
      </c>
      <c r="K842" s="24">
        <v>1.1229610666647542E-9</v>
      </c>
      <c r="L842" s="24">
        <v>0.999994839610167</v>
      </c>
    </row>
    <row r="843" spans="1:12" ht="280.5" x14ac:dyDescent="0.2">
      <c r="A843" s="25" t="s">
        <v>6444</v>
      </c>
      <c r="B843" s="25" t="s">
        <v>6449</v>
      </c>
      <c r="C843" s="25" t="s">
        <v>613</v>
      </c>
      <c r="D843" s="25" t="s">
        <v>6339</v>
      </c>
      <c r="E843" s="24" t="b">
        <v>0</v>
      </c>
      <c r="F843" s="25" t="s">
        <v>11</v>
      </c>
      <c r="G843" s="25" t="s">
        <v>6474</v>
      </c>
      <c r="H843" s="25" t="s">
        <v>6475</v>
      </c>
      <c r="I843" s="25" t="s">
        <v>10524</v>
      </c>
      <c r="J843" s="24">
        <v>4.2746395173507239E-5</v>
      </c>
      <c r="K843" s="24">
        <v>3.0498131314719972E-11</v>
      </c>
      <c r="L843" s="24">
        <v>0.9999572535743283</v>
      </c>
    </row>
    <row r="844" spans="1:12" ht="369.75" x14ac:dyDescent="0.2">
      <c r="A844" s="25" t="s">
        <v>6444</v>
      </c>
      <c r="B844" s="25" t="s">
        <v>6449</v>
      </c>
      <c r="C844" s="25" t="s">
        <v>613</v>
      </c>
      <c r="D844" s="25" t="s">
        <v>6339</v>
      </c>
      <c r="E844" s="24" t="b">
        <v>0</v>
      </c>
      <c r="F844" s="25" t="s">
        <v>11</v>
      </c>
      <c r="G844" s="25" t="s">
        <v>6475</v>
      </c>
      <c r="H844" s="25" t="s">
        <v>10525</v>
      </c>
      <c r="I844" s="25" t="s">
        <v>6478</v>
      </c>
      <c r="J844" s="24">
        <v>3.3620787404053785E-6</v>
      </c>
      <c r="K844" s="24">
        <v>1.5589204404424264E-10</v>
      </c>
      <c r="L844" s="24">
        <v>0.99999663776536762</v>
      </c>
    </row>
    <row r="845" spans="1:12" ht="165.75" x14ac:dyDescent="0.2">
      <c r="A845" s="25" t="s">
        <v>6444</v>
      </c>
      <c r="B845" s="25" t="s">
        <v>6445</v>
      </c>
      <c r="C845" s="25" t="s">
        <v>613</v>
      </c>
      <c r="D845" s="25" t="s">
        <v>6339</v>
      </c>
      <c r="E845" s="24" t="b">
        <v>0</v>
      </c>
      <c r="F845" s="25" t="s">
        <v>11</v>
      </c>
      <c r="G845" s="25" t="s">
        <v>6485</v>
      </c>
      <c r="H845" s="25" t="s">
        <v>6486</v>
      </c>
      <c r="I845" s="25" t="s">
        <v>6487</v>
      </c>
      <c r="J845" s="24">
        <v>5.0178670407531489E-2</v>
      </c>
      <c r="K845" s="24">
        <v>3.3709125682025191E-10</v>
      </c>
      <c r="L845" s="24">
        <v>0.94982132925537732</v>
      </c>
    </row>
    <row r="846" spans="1:12" ht="178.5" x14ac:dyDescent="0.2">
      <c r="A846" s="25" t="s">
        <v>8383</v>
      </c>
      <c r="B846" s="25" t="s">
        <v>8398</v>
      </c>
      <c r="C846" s="25" t="s">
        <v>613</v>
      </c>
      <c r="D846" s="25" t="s">
        <v>6339</v>
      </c>
      <c r="E846" s="24" t="b">
        <v>0</v>
      </c>
      <c r="F846" s="25" t="s">
        <v>11</v>
      </c>
      <c r="G846" s="25" t="s">
        <v>8404</v>
      </c>
      <c r="H846" s="25" t="s">
        <v>8405</v>
      </c>
      <c r="I846" s="25" t="s">
        <v>11114</v>
      </c>
      <c r="J846" s="24">
        <v>6.1221789131440181E-5</v>
      </c>
      <c r="K846" s="24">
        <v>1.369035663037834E-9</v>
      </c>
      <c r="L846" s="24">
        <v>0.99993877684183285</v>
      </c>
    </row>
    <row r="847" spans="1:12" ht="102" x14ac:dyDescent="0.2">
      <c r="A847" s="25" t="s">
        <v>8383</v>
      </c>
      <c r="B847" s="25" t="s">
        <v>8398</v>
      </c>
      <c r="C847" s="25" t="s">
        <v>613</v>
      </c>
      <c r="D847" s="25" t="s">
        <v>6339</v>
      </c>
      <c r="E847" s="24" t="b">
        <v>0</v>
      </c>
      <c r="F847" s="25" t="s">
        <v>11</v>
      </c>
      <c r="G847" s="25" t="s">
        <v>9085</v>
      </c>
      <c r="H847" s="25" t="s">
        <v>8407</v>
      </c>
      <c r="I847" s="25" t="s">
        <v>11115</v>
      </c>
      <c r="J847" s="24">
        <v>0.3962730178415883</v>
      </c>
      <c r="K847" s="24">
        <v>2.5543379166804618E-8</v>
      </c>
      <c r="L847" s="24">
        <v>0.6037269566150324</v>
      </c>
    </row>
    <row r="848" spans="1:12" ht="127.5" x14ac:dyDescent="0.2">
      <c r="A848" s="25" t="s">
        <v>8383</v>
      </c>
      <c r="B848" s="25" t="s">
        <v>8384</v>
      </c>
      <c r="C848" s="25" t="s">
        <v>613</v>
      </c>
      <c r="D848" s="25" t="s">
        <v>6339</v>
      </c>
      <c r="E848" s="24" t="b">
        <v>0</v>
      </c>
      <c r="F848" s="25" t="s">
        <v>11</v>
      </c>
      <c r="G848" s="25" t="s">
        <v>8411</v>
      </c>
      <c r="H848" s="25" t="s">
        <v>8412</v>
      </c>
      <c r="I848" s="25" t="s">
        <v>8413</v>
      </c>
      <c r="J848" s="24">
        <v>3.0367877572007353E-2</v>
      </c>
      <c r="K848" s="24">
        <v>2.8491963669597633E-10</v>
      </c>
      <c r="L848" s="24">
        <v>0.96963212214307304</v>
      </c>
    </row>
    <row r="849" spans="1:12" ht="89.25" x14ac:dyDescent="0.2">
      <c r="A849" s="25" t="s">
        <v>731</v>
      </c>
      <c r="B849" s="25" t="s">
        <v>732</v>
      </c>
      <c r="C849" s="25" t="s">
        <v>613</v>
      </c>
      <c r="D849" s="25" t="s">
        <v>407</v>
      </c>
      <c r="E849" s="24" t="b">
        <v>0</v>
      </c>
      <c r="F849" s="25" t="s">
        <v>11</v>
      </c>
      <c r="G849" s="25" t="s">
        <v>733</v>
      </c>
      <c r="H849" s="25" t="s">
        <v>734</v>
      </c>
      <c r="I849" s="25" t="s">
        <v>9085</v>
      </c>
      <c r="J849" s="24">
        <v>0.37728166382719658</v>
      </c>
      <c r="K849" s="24">
        <v>2.1184810950399876E-5</v>
      </c>
      <c r="L849" s="24">
        <v>0.62269715136185311</v>
      </c>
    </row>
    <row r="850" spans="1:12" ht="204" x14ac:dyDescent="0.2">
      <c r="A850" s="25" t="s">
        <v>731</v>
      </c>
      <c r="B850" s="25" t="s">
        <v>6683</v>
      </c>
      <c r="C850" s="25" t="s">
        <v>613</v>
      </c>
      <c r="D850" s="25" t="s">
        <v>6339</v>
      </c>
      <c r="E850" s="24" t="b">
        <v>0</v>
      </c>
      <c r="F850" s="25" t="s">
        <v>11</v>
      </c>
      <c r="G850" s="25" t="s">
        <v>6684</v>
      </c>
      <c r="H850" s="25" t="s">
        <v>10564</v>
      </c>
      <c r="I850" s="25" t="s">
        <v>6686</v>
      </c>
      <c r="J850" s="24">
        <v>3.0308476386095755E-3</v>
      </c>
      <c r="K850" s="24">
        <v>1.0949097692055304E-10</v>
      </c>
      <c r="L850" s="24">
        <v>0.99696915225189942</v>
      </c>
    </row>
    <row r="851" spans="1:12" ht="114.75" x14ac:dyDescent="0.2">
      <c r="A851" s="25" t="s">
        <v>6264</v>
      </c>
      <c r="B851" s="25" t="s">
        <v>6269</v>
      </c>
      <c r="C851" s="25" t="s">
        <v>613</v>
      </c>
      <c r="D851" s="25" t="s">
        <v>5924</v>
      </c>
      <c r="E851" s="24" t="b">
        <v>0</v>
      </c>
      <c r="F851" s="25" t="s">
        <v>11</v>
      </c>
      <c r="G851" s="25" t="s">
        <v>6270</v>
      </c>
      <c r="H851" s="25" t="s">
        <v>6271</v>
      </c>
      <c r="I851" s="25" t="s">
        <v>6272</v>
      </c>
      <c r="J851" s="24">
        <v>0.10782076531669064</v>
      </c>
      <c r="K851" s="24">
        <v>1.9132995006811053E-8</v>
      </c>
      <c r="L851" s="24">
        <v>0.89217921555031443</v>
      </c>
    </row>
    <row r="852" spans="1:12" ht="140.25" x14ac:dyDescent="0.2">
      <c r="A852" s="25" t="s">
        <v>1921</v>
      </c>
      <c r="B852" s="25" t="s">
        <v>1922</v>
      </c>
      <c r="C852" s="25" t="s">
        <v>613</v>
      </c>
      <c r="D852" s="25" t="s">
        <v>407</v>
      </c>
      <c r="E852" s="24" t="b">
        <v>0</v>
      </c>
      <c r="F852" s="25" t="s">
        <v>11</v>
      </c>
      <c r="G852" s="25" t="s">
        <v>9421</v>
      </c>
      <c r="H852" s="25" t="s">
        <v>1927</v>
      </c>
      <c r="I852" s="25" t="s">
        <v>9422</v>
      </c>
      <c r="J852" s="24">
        <v>2.1706754177613178E-5</v>
      </c>
      <c r="K852" s="24">
        <v>1.1584235867158602E-8</v>
      </c>
      <c r="L852" s="24">
        <v>0.99997828166158653</v>
      </c>
    </row>
    <row r="853" spans="1:12" ht="140.25" x14ac:dyDescent="0.2">
      <c r="A853" s="25" t="s">
        <v>1502</v>
      </c>
      <c r="B853" s="25" t="s">
        <v>7524</v>
      </c>
      <c r="C853" s="25" t="s">
        <v>613</v>
      </c>
      <c r="D853" s="25" t="s">
        <v>6339</v>
      </c>
      <c r="E853" s="24" t="b">
        <v>0</v>
      </c>
      <c r="F853" s="25" t="s">
        <v>11</v>
      </c>
      <c r="G853" s="25" t="s">
        <v>7525</v>
      </c>
      <c r="H853" s="25" t="s">
        <v>7526</v>
      </c>
      <c r="I853" s="25" t="s">
        <v>10848</v>
      </c>
      <c r="J853" s="24">
        <v>4.8790250213228567E-2</v>
      </c>
      <c r="K853" s="24">
        <v>3.6203653429153051E-8</v>
      </c>
      <c r="L853" s="24">
        <v>0.95120971358311801</v>
      </c>
    </row>
    <row r="854" spans="1:12" ht="191.25" x14ac:dyDescent="0.2">
      <c r="A854" s="25" t="s">
        <v>631</v>
      </c>
      <c r="B854" s="25" t="s">
        <v>632</v>
      </c>
      <c r="C854" s="25" t="s">
        <v>613</v>
      </c>
      <c r="D854" s="25" t="s">
        <v>407</v>
      </c>
      <c r="E854" s="24" t="b">
        <v>0</v>
      </c>
      <c r="F854" s="25" t="s">
        <v>11</v>
      </c>
      <c r="G854" s="25" t="s">
        <v>9085</v>
      </c>
      <c r="H854" s="25" t="s">
        <v>636</v>
      </c>
      <c r="I854" s="25" t="s">
        <v>637</v>
      </c>
      <c r="J854" s="24">
        <v>1.85013748990765E-9</v>
      </c>
      <c r="K854" s="24">
        <v>3.6316279683381446E-9</v>
      </c>
      <c r="L854" s="24">
        <v>0.99999999451823451</v>
      </c>
    </row>
    <row r="855" spans="1:12" ht="153" x14ac:dyDescent="0.2">
      <c r="A855" s="25" t="s">
        <v>631</v>
      </c>
      <c r="B855" s="25" t="s">
        <v>5938</v>
      </c>
      <c r="C855" s="25" t="s">
        <v>613</v>
      </c>
      <c r="D855" s="25" t="s">
        <v>5924</v>
      </c>
      <c r="E855" s="24" t="b">
        <v>0</v>
      </c>
      <c r="F855" s="25" t="s">
        <v>11</v>
      </c>
      <c r="G855" s="25" t="s">
        <v>5939</v>
      </c>
      <c r="H855" s="25" t="s">
        <v>5940</v>
      </c>
      <c r="I855" s="25" t="s">
        <v>10402</v>
      </c>
      <c r="J855" s="24">
        <v>2.944910467230021E-3</v>
      </c>
      <c r="K855" s="24">
        <v>4.1648169226876335E-11</v>
      </c>
      <c r="L855" s="24">
        <v>0.99705508949112176</v>
      </c>
    </row>
    <row r="856" spans="1:12" ht="216.75" x14ac:dyDescent="0.2">
      <c r="A856" s="25" t="s">
        <v>1472</v>
      </c>
      <c r="B856" s="25" t="s">
        <v>1477</v>
      </c>
      <c r="C856" s="25" t="s">
        <v>613</v>
      </c>
      <c r="D856" s="25" t="s">
        <v>407</v>
      </c>
      <c r="E856" s="24" t="b">
        <v>0</v>
      </c>
      <c r="F856" s="25" t="s">
        <v>11</v>
      </c>
      <c r="G856" s="25" t="s">
        <v>1478</v>
      </c>
      <c r="H856" s="25" t="s">
        <v>1479</v>
      </c>
      <c r="I856" s="25" t="s">
        <v>1480</v>
      </c>
      <c r="J856" s="24">
        <v>9.0347872862055876E-5</v>
      </c>
      <c r="K856" s="24">
        <v>1.0024251375579317E-6</v>
      </c>
      <c r="L856" s="24">
        <v>0.99990864970200044</v>
      </c>
    </row>
    <row r="857" spans="1:12" ht="204" x14ac:dyDescent="0.2">
      <c r="A857" s="25" t="s">
        <v>2825</v>
      </c>
      <c r="B857" s="25" t="s">
        <v>7542</v>
      </c>
      <c r="C857" s="25" t="s">
        <v>613</v>
      </c>
      <c r="D857" s="25" t="s">
        <v>6339</v>
      </c>
      <c r="E857" s="24" t="b">
        <v>0</v>
      </c>
      <c r="F857" s="25" t="s">
        <v>11</v>
      </c>
      <c r="G857" s="25" t="s">
        <v>10855</v>
      </c>
      <c r="H857" s="25" t="s">
        <v>10856</v>
      </c>
      <c r="I857" s="25" t="s">
        <v>10857</v>
      </c>
      <c r="J857" s="24">
        <v>7.9896607957691851E-2</v>
      </c>
      <c r="K857" s="24">
        <v>5.8502122411504939E-10</v>
      </c>
      <c r="L857" s="24">
        <v>0.92010339145728692</v>
      </c>
    </row>
    <row r="858" spans="1:12" ht="216.75" x14ac:dyDescent="0.2">
      <c r="A858" s="25" t="s">
        <v>7167</v>
      </c>
      <c r="B858" s="25" t="s">
        <v>7168</v>
      </c>
      <c r="C858" s="25" t="s">
        <v>613</v>
      </c>
      <c r="D858" s="25" t="s">
        <v>6339</v>
      </c>
      <c r="E858" s="24" t="b">
        <v>0</v>
      </c>
      <c r="F858" s="25" t="s">
        <v>11</v>
      </c>
      <c r="G858" s="25" t="s">
        <v>10769</v>
      </c>
      <c r="H858" s="25" t="s">
        <v>7228</v>
      </c>
      <c r="I858" s="25" t="s">
        <v>10770</v>
      </c>
      <c r="J858" s="24">
        <v>3.7530376637681495E-2</v>
      </c>
      <c r="K858" s="24">
        <v>5.8015378780576673E-11</v>
      </c>
      <c r="L858" s="24">
        <v>0.96246962330430319</v>
      </c>
    </row>
    <row r="859" spans="1:12" ht="114.75" x14ac:dyDescent="0.2">
      <c r="A859" s="25" t="s">
        <v>7167</v>
      </c>
      <c r="B859" s="25" t="s">
        <v>7172</v>
      </c>
      <c r="C859" s="25" t="s">
        <v>613</v>
      </c>
      <c r="D859" s="25" t="s">
        <v>6339</v>
      </c>
      <c r="E859" s="24" t="b">
        <v>0</v>
      </c>
      <c r="F859" s="25" t="s">
        <v>11</v>
      </c>
      <c r="G859" s="25" t="s">
        <v>7230</v>
      </c>
      <c r="H859" s="25" t="s">
        <v>10771</v>
      </c>
      <c r="I859" s="25" t="s">
        <v>7232</v>
      </c>
      <c r="J859" s="24">
        <v>1.4750964568381951E-3</v>
      </c>
      <c r="K859" s="24">
        <v>3.9550692511367712E-10</v>
      </c>
      <c r="L859" s="24">
        <v>0.99852490314765496</v>
      </c>
    </row>
    <row r="860" spans="1:12" ht="140.25" x14ac:dyDescent="0.2">
      <c r="A860" s="25" t="s">
        <v>7167</v>
      </c>
      <c r="B860" s="25" t="s">
        <v>7168</v>
      </c>
      <c r="C860" s="25" t="s">
        <v>613</v>
      </c>
      <c r="D860" s="25" t="s">
        <v>6339</v>
      </c>
      <c r="E860" s="24" t="b">
        <v>0</v>
      </c>
      <c r="F860" s="25" t="s">
        <v>11</v>
      </c>
      <c r="G860" s="25" t="s">
        <v>7233</v>
      </c>
      <c r="H860" s="25" t="s">
        <v>10772</v>
      </c>
      <c r="I860" s="25" t="s">
        <v>7235</v>
      </c>
      <c r="J860" s="24">
        <v>9.7683790949721055E-7</v>
      </c>
      <c r="K860" s="24">
        <v>4.3088543379980106E-11</v>
      </c>
      <c r="L860" s="24">
        <v>0.99999902311900191</v>
      </c>
    </row>
    <row r="861" spans="1:12" ht="153" x14ac:dyDescent="0.2">
      <c r="A861" s="25" t="s">
        <v>7056</v>
      </c>
      <c r="B861" s="25" t="s">
        <v>7057</v>
      </c>
      <c r="C861" s="25" t="s">
        <v>613</v>
      </c>
      <c r="D861" s="25" t="s">
        <v>6339</v>
      </c>
      <c r="E861" s="24" t="b">
        <v>0</v>
      </c>
      <c r="F861" s="25" t="s">
        <v>11</v>
      </c>
      <c r="G861" s="25" t="s">
        <v>7058</v>
      </c>
      <c r="H861" s="25" t="s">
        <v>7059</v>
      </c>
      <c r="I861" s="25" t="s">
        <v>7060</v>
      </c>
      <c r="J861" s="24">
        <v>7.5594675708586332E-3</v>
      </c>
      <c r="K861" s="24">
        <v>9.4758084673505494E-9</v>
      </c>
      <c r="L861" s="24">
        <v>0.99244052295333285</v>
      </c>
    </row>
    <row r="862" spans="1:12" ht="114.75" x14ac:dyDescent="0.2">
      <c r="A862" s="25" t="s">
        <v>6566</v>
      </c>
      <c r="B862" s="25" t="s">
        <v>6573</v>
      </c>
      <c r="C862" s="25" t="s">
        <v>613</v>
      </c>
      <c r="D862" s="25" t="s">
        <v>6339</v>
      </c>
      <c r="E862" s="24" t="b">
        <v>0</v>
      </c>
      <c r="F862" s="25" t="s">
        <v>11</v>
      </c>
      <c r="G862" s="25" t="s">
        <v>6581</v>
      </c>
      <c r="H862" s="25" t="s">
        <v>6582</v>
      </c>
      <c r="I862" s="25" t="s">
        <v>10546</v>
      </c>
      <c r="J862" s="24">
        <v>2.5492422833069916E-2</v>
      </c>
      <c r="K862" s="24">
        <v>8.0236527673361912E-10</v>
      </c>
      <c r="L862" s="24">
        <v>0.97450757636456486</v>
      </c>
    </row>
    <row r="863" spans="1:12" ht="178.5" x14ac:dyDescent="0.2">
      <c r="A863" s="25" t="s">
        <v>6566</v>
      </c>
      <c r="B863" s="25" t="s">
        <v>6573</v>
      </c>
      <c r="C863" s="25" t="s">
        <v>613</v>
      </c>
      <c r="D863" s="25" t="s">
        <v>6339</v>
      </c>
      <c r="E863" s="24" t="b">
        <v>0</v>
      </c>
      <c r="F863" s="25" t="s">
        <v>11</v>
      </c>
      <c r="G863" s="25" t="s">
        <v>10547</v>
      </c>
      <c r="H863" s="25" t="s">
        <v>10548</v>
      </c>
      <c r="I863" s="25" t="s">
        <v>10549</v>
      </c>
      <c r="J863" s="24">
        <v>0.26474698912362721</v>
      </c>
      <c r="K863" s="24">
        <v>2.5061886670428521E-11</v>
      </c>
      <c r="L863" s="24">
        <v>0.7352530108513109</v>
      </c>
    </row>
    <row r="864" spans="1:12" ht="153" x14ac:dyDescent="0.2">
      <c r="A864" s="25" t="s">
        <v>6566</v>
      </c>
      <c r="B864" s="25" t="s">
        <v>6573</v>
      </c>
      <c r="C864" s="25" t="s">
        <v>613</v>
      </c>
      <c r="D864" s="25" t="s">
        <v>6339</v>
      </c>
      <c r="E864" s="24" t="b">
        <v>0</v>
      </c>
      <c r="F864" s="25" t="s">
        <v>11</v>
      </c>
      <c r="G864" s="25" t="s">
        <v>6590</v>
      </c>
      <c r="H864" s="25" t="s">
        <v>6591</v>
      </c>
      <c r="I864" s="25" t="s">
        <v>10551</v>
      </c>
      <c r="J864" s="24">
        <v>1.326421054572342E-3</v>
      </c>
      <c r="K864" s="24">
        <v>4.4453758560915798E-9</v>
      </c>
      <c r="L864" s="24">
        <v>0.99867357450005168</v>
      </c>
    </row>
    <row r="865" spans="1:12" ht="140.25" x14ac:dyDescent="0.2">
      <c r="A865" s="25" t="s">
        <v>6566</v>
      </c>
      <c r="B865" s="25" t="s">
        <v>6573</v>
      </c>
      <c r="C865" s="25" t="s">
        <v>613</v>
      </c>
      <c r="D865" s="25" t="s">
        <v>6339</v>
      </c>
      <c r="E865" s="24" t="b">
        <v>0</v>
      </c>
      <c r="F865" s="25" t="s">
        <v>11</v>
      </c>
      <c r="G865" s="25" t="s">
        <v>6591</v>
      </c>
      <c r="H865" s="25" t="s">
        <v>6593</v>
      </c>
      <c r="I865" s="25" t="s">
        <v>10552</v>
      </c>
      <c r="J865" s="24">
        <v>5.8227974777314916E-2</v>
      </c>
      <c r="K865" s="24">
        <v>1.135883838971924E-6</v>
      </c>
      <c r="L865" s="24">
        <v>0.94177088933884601</v>
      </c>
    </row>
    <row r="866" spans="1:12" ht="204" x14ac:dyDescent="0.2">
      <c r="A866" s="25" t="s">
        <v>6566</v>
      </c>
      <c r="B866" s="25" t="s">
        <v>6573</v>
      </c>
      <c r="C866" s="25" t="s">
        <v>613</v>
      </c>
      <c r="D866" s="25" t="s">
        <v>6339</v>
      </c>
      <c r="E866" s="24" t="b">
        <v>0</v>
      </c>
      <c r="F866" s="25" t="s">
        <v>11</v>
      </c>
      <c r="G866" s="25" t="s">
        <v>6605</v>
      </c>
      <c r="H866" s="25" t="s">
        <v>6606</v>
      </c>
      <c r="I866" s="25" t="s">
        <v>6607</v>
      </c>
      <c r="J866" s="24">
        <v>0.23094976818369967</v>
      </c>
      <c r="K866" s="24">
        <v>6.3033981702488076E-8</v>
      </c>
      <c r="L866" s="24">
        <v>0.76905016878231858</v>
      </c>
    </row>
    <row r="867" spans="1:12" ht="153" x14ac:dyDescent="0.2">
      <c r="A867" s="25" t="s">
        <v>5658</v>
      </c>
      <c r="B867" s="25" t="s">
        <v>5715</v>
      </c>
      <c r="C867" s="25" t="s">
        <v>613</v>
      </c>
      <c r="D867" s="25" t="s">
        <v>4127</v>
      </c>
      <c r="E867" s="24" t="b">
        <v>0</v>
      </c>
      <c r="F867" s="25" t="s">
        <v>11</v>
      </c>
      <c r="G867" s="25" t="s">
        <v>5716</v>
      </c>
      <c r="H867" s="25" t="s">
        <v>5717</v>
      </c>
      <c r="I867" s="25" t="s">
        <v>5718</v>
      </c>
      <c r="J867" s="24">
        <v>5.0813958480127163E-3</v>
      </c>
      <c r="K867" s="24">
        <v>0.11619660161949567</v>
      </c>
      <c r="L867" s="24">
        <v>0.87872200253249166</v>
      </c>
    </row>
    <row r="868" spans="1:12" ht="191.25" x14ac:dyDescent="0.2">
      <c r="A868" s="25" t="s">
        <v>5030</v>
      </c>
      <c r="B868" s="25" t="s">
        <v>5038</v>
      </c>
      <c r="C868" s="25" t="s">
        <v>613</v>
      </c>
      <c r="D868" s="25" t="s">
        <v>4127</v>
      </c>
      <c r="E868" s="24" t="b">
        <v>0</v>
      </c>
      <c r="F868" s="25" t="s">
        <v>11</v>
      </c>
      <c r="G868" s="25" t="s">
        <v>5041</v>
      </c>
      <c r="H868" s="25" t="s">
        <v>5042</v>
      </c>
      <c r="I868" s="25" t="s">
        <v>5043</v>
      </c>
      <c r="J868" s="24">
        <v>6.8947618593650196E-5</v>
      </c>
      <c r="K868" s="24">
        <v>3.8319744913250999E-10</v>
      </c>
      <c r="L868" s="24">
        <v>0.99993105199820886</v>
      </c>
    </row>
    <row r="869" spans="1:12" ht="114.75" x14ac:dyDescent="0.2">
      <c r="A869" s="25" t="s">
        <v>8618</v>
      </c>
      <c r="B869" s="25" t="s">
        <v>8631</v>
      </c>
      <c r="C869" s="25" t="s">
        <v>613</v>
      </c>
      <c r="D869" s="25" t="s">
        <v>6339</v>
      </c>
      <c r="E869" s="24" t="b">
        <v>0</v>
      </c>
      <c r="F869" s="25" t="s">
        <v>11</v>
      </c>
      <c r="G869" s="25" t="s">
        <v>9085</v>
      </c>
      <c r="H869" s="25" t="s">
        <v>8639</v>
      </c>
      <c r="I869" s="25" t="s">
        <v>8640</v>
      </c>
      <c r="J869" s="24">
        <v>4.4356236678734706E-3</v>
      </c>
      <c r="K869" s="24">
        <v>5.2282222840122931E-10</v>
      </c>
      <c r="L869" s="24">
        <v>0.99556437580930435</v>
      </c>
    </row>
    <row r="870" spans="1:12" ht="153" x14ac:dyDescent="0.2">
      <c r="A870" s="25" t="s">
        <v>8618</v>
      </c>
      <c r="B870" s="25" t="s">
        <v>8641</v>
      </c>
      <c r="C870" s="25" t="s">
        <v>613</v>
      </c>
      <c r="D870" s="25" t="s">
        <v>6339</v>
      </c>
      <c r="E870" s="24" t="b">
        <v>0</v>
      </c>
      <c r="F870" s="25" t="s">
        <v>11</v>
      </c>
      <c r="G870" s="25" t="s">
        <v>8639</v>
      </c>
      <c r="H870" s="25" t="s">
        <v>8642</v>
      </c>
      <c r="I870" s="25" t="s">
        <v>8643</v>
      </c>
      <c r="J870" s="24">
        <v>9.9991120673526652E-4</v>
      </c>
      <c r="K870" s="24">
        <v>6.6096223705389454E-11</v>
      </c>
      <c r="L870" s="24">
        <v>0.99900008872716861</v>
      </c>
    </row>
    <row r="871" spans="1:12" ht="191.25" x14ac:dyDescent="0.2">
      <c r="A871" s="25" t="s">
        <v>8618</v>
      </c>
      <c r="B871" s="25" t="s">
        <v>8644</v>
      </c>
      <c r="C871" s="25" t="s">
        <v>613</v>
      </c>
      <c r="D871" s="25" t="s">
        <v>6339</v>
      </c>
      <c r="E871" s="24" t="b">
        <v>0</v>
      </c>
      <c r="F871" s="25" t="s">
        <v>11</v>
      </c>
      <c r="G871" s="25" t="s">
        <v>8642</v>
      </c>
      <c r="H871" s="25" t="s">
        <v>8645</v>
      </c>
      <c r="I871" s="25" t="s">
        <v>8646</v>
      </c>
      <c r="J871" s="24">
        <v>5.6381916614530472E-2</v>
      </c>
      <c r="K871" s="24">
        <v>6.0654215918724809E-11</v>
      </c>
      <c r="L871" s="24">
        <v>0.94361808332481534</v>
      </c>
    </row>
    <row r="872" spans="1:12" ht="127.5" x14ac:dyDescent="0.2">
      <c r="A872" s="25" t="s">
        <v>6291</v>
      </c>
      <c r="B872" s="25" t="s">
        <v>8549</v>
      </c>
      <c r="C872" s="25" t="s">
        <v>613</v>
      </c>
      <c r="D872" s="25" t="s">
        <v>6339</v>
      </c>
      <c r="E872" s="24" t="b">
        <v>0</v>
      </c>
      <c r="F872" s="25" t="s">
        <v>11</v>
      </c>
      <c r="G872" s="25" t="s">
        <v>11176</v>
      </c>
      <c r="H872" s="25" t="s">
        <v>8564</v>
      </c>
      <c r="I872" s="25" t="s">
        <v>8565</v>
      </c>
      <c r="J872" s="24">
        <v>7.2987841808701433E-4</v>
      </c>
      <c r="K872" s="24">
        <v>4.1414089500094412E-13</v>
      </c>
      <c r="L872" s="24">
        <v>0.99927012158149875</v>
      </c>
    </row>
    <row r="873" spans="1:12" ht="102" x14ac:dyDescent="0.2">
      <c r="A873" s="25" t="s">
        <v>5745</v>
      </c>
      <c r="B873" s="25" t="s">
        <v>5746</v>
      </c>
      <c r="C873" s="25" t="s">
        <v>613</v>
      </c>
      <c r="D873" s="25" t="s">
        <v>4127</v>
      </c>
      <c r="E873" s="24" t="b">
        <v>1</v>
      </c>
      <c r="F873" s="25" t="s">
        <v>11</v>
      </c>
      <c r="G873" s="25" t="s">
        <v>5747</v>
      </c>
      <c r="H873" s="25" t="s">
        <v>5748</v>
      </c>
      <c r="I873" s="25" t="s">
        <v>5749</v>
      </c>
      <c r="J873" s="24">
        <v>4.4182215061102244E-17</v>
      </c>
      <c r="K873" s="24">
        <v>1.5401149183633043E-14</v>
      </c>
      <c r="L873" s="24">
        <v>0.99999999999998446</v>
      </c>
    </row>
    <row r="874" spans="1:12" ht="178.5" x14ac:dyDescent="0.2">
      <c r="A874" s="25" t="s">
        <v>7806</v>
      </c>
      <c r="B874" s="25" t="s">
        <v>7824</v>
      </c>
      <c r="C874" s="25" t="s">
        <v>613</v>
      </c>
      <c r="D874" s="25" t="s">
        <v>6339</v>
      </c>
      <c r="E874" s="24" t="b">
        <v>0</v>
      </c>
      <c r="F874" s="25" t="s">
        <v>11</v>
      </c>
      <c r="G874" s="25" t="s">
        <v>7825</v>
      </c>
      <c r="H874" s="25" t="s">
        <v>10936</v>
      </c>
      <c r="I874" s="25" t="s">
        <v>7827</v>
      </c>
      <c r="J874" s="24">
        <v>1.0923932906128709E-5</v>
      </c>
      <c r="K874" s="24">
        <v>2.2152927912382399E-11</v>
      </c>
      <c r="L874" s="24">
        <v>0.99998907604494103</v>
      </c>
    </row>
    <row r="875" spans="1:12" ht="114.75" x14ac:dyDescent="0.2">
      <c r="A875" s="25" t="s">
        <v>7806</v>
      </c>
      <c r="B875" s="25" t="s">
        <v>7828</v>
      </c>
      <c r="C875" s="25" t="s">
        <v>613</v>
      </c>
      <c r="D875" s="25" t="s">
        <v>6339</v>
      </c>
      <c r="E875" s="24" t="b">
        <v>0</v>
      </c>
      <c r="F875" s="25" t="s">
        <v>11</v>
      </c>
      <c r="G875" s="25" t="s">
        <v>7829</v>
      </c>
      <c r="H875" s="25" t="s">
        <v>7830</v>
      </c>
      <c r="I875" s="25" t="s">
        <v>7831</v>
      </c>
      <c r="J875" s="24">
        <v>3.2985438017834114E-9</v>
      </c>
      <c r="K875" s="24">
        <v>2.7544389316114854E-9</v>
      </c>
      <c r="L875" s="24">
        <v>0.99999999394701722</v>
      </c>
    </row>
    <row r="876" spans="1:12" ht="114.75" x14ac:dyDescent="0.2">
      <c r="A876" s="25" t="s">
        <v>7806</v>
      </c>
      <c r="B876" s="25" t="s">
        <v>7834</v>
      </c>
      <c r="C876" s="25" t="s">
        <v>613</v>
      </c>
      <c r="D876" s="25" t="s">
        <v>6339</v>
      </c>
      <c r="E876" s="24" t="b">
        <v>0</v>
      </c>
      <c r="F876" s="25" t="s">
        <v>11</v>
      </c>
      <c r="G876" s="25" t="s">
        <v>7832</v>
      </c>
      <c r="H876" s="25" t="s">
        <v>7835</v>
      </c>
      <c r="I876" s="25" t="s">
        <v>10937</v>
      </c>
      <c r="J876" s="24">
        <v>0.19280507441295999</v>
      </c>
      <c r="K876" s="24">
        <v>1.2306795039714829E-9</v>
      </c>
      <c r="L876" s="24">
        <v>0.80719492435636053</v>
      </c>
    </row>
    <row r="877" spans="1:12" ht="140.25" x14ac:dyDescent="0.2">
      <c r="A877" s="25" t="s">
        <v>789</v>
      </c>
      <c r="B877" s="25" t="s">
        <v>812</v>
      </c>
      <c r="C877" s="25" t="s">
        <v>613</v>
      </c>
      <c r="D877" s="25" t="s">
        <v>407</v>
      </c>
      <c r="E877" s="24" t="b">
        <v>0</v>
      </c>
      <c r="F877" s="25" t="s">
        <v>11</v>
      </c>
      <c r="G877" s="25" t="s">
        <v>9218</v>
      </c>
      <c r="H877" s="25" t="s">
        <v>814</v>
      </c>
      <c r="I877" s="25" t="s">
        <v>9219</v>
      </c>
      <c r="J877" s="24">
        <v>2.1054439723285499E-7</v>
      </c>
      <c r="K877" s="24">
        <v>5.63002467189431E-5</v>
      </c>
      <c r="L877" s="24">
        <v>0.99994348920888387</v>
      </c>
    </row>
    <row r="878" spans="1:12" ht="140.25" x14ac:dyDescent="0.2">
      <c r="A878" s="25" t="s">
        <v>789</v>
      </c>
      <c r="B878" s="25" t="s">
        <v>4296</v>
      </c>
      <c r="C878" s="25" t="s">
        <v>613</v>
      </c>
      <c r="D878" s="25" t="s">
        <v>4127</v>
      </c>
      <c r="E878" s="24" t="b">
        <v>0</v>
      </c>
      <c r="F878" s="25" t="s">
        <v>11</v>
      </c>
      <c r="G878" s="25" t="s">
        <v>9936</v>
      </c>
      <c r="H878" s="25" t="s">
        <v>4298</v>
      </c>
      <c r="I878" s="25" t="s">
        <v>9937</v>
      </c>
      <c r="J878" s="24">
        <v>1.1039852286470225E-9</v>
      </c>
      <c r="K878" s="24">
        <v>1.3789286345257945E-8</v>
      </c>
      <c r="L878" s="24">
        <v>0.9999999851067285</v>
      </c>
    </row>
    <row r="879" spans="1:12" ht="153" x14ac:dyDescent="0.2">
      <c r="A879" s="25" t="s">
        <v>7637</v>
      </c>
      <c r="B879" s="25" t="s">
        <v>7654</v>
      </c>
      <c r="C879" s="25" t="s">
        <v>613</v>
      </c>
      <c r="D879" s="25" t="s">
        <v>6339</v>
      </c>
      <c r="E879" s="24" t="b">
        <v>0</v>
      </c>
      <c r="F879" s="25" t="s">
        <v>11</v>
      </c>
      <c r="G879" s="25" t="s">
        <v>7655</v>
      </c>
      <c r="H879" s="25" t="s">
        <v>7656</v>
      </c>
      <c r="I879" s="25" t="s">
        <v>7657</v>
      </c>
      <c r="J879" s="24">
        <v>9.0336999080518864E-6</v>
      </c>
      <c r="K879" s="24">
        <v>6.9842095997434702E-11</v>
      </c>
      <c r="L879" s="24">
        <v>0.99999096623024986</v>
      </c>
    </row>
    <row r="880" spans="1:12" ht="140.25" x14ac:dyDescent="0.2">
      <c r="A880" s="25" t="s">
        <v>7637</v>
      </c>
      <c r="B880" s="25" t="s">
        <v>7663</v>
      </c>
      <c r="C880" s="25" t="s">
        <v>613</v>
      </c>
      <c r="D880" s="25" t="s">
        <v>6339</v>
      </c>
      <c r="E880" s="24" t="b">
        <v>0</v>
      </c>
      <c r="F880" s="25" t="s">
        <v>11</v>
      </c>
      <c r="G880" s="25" t="s">
        <v>7664</v>
      </c>
      <c r="H880" s="25" t="s">
        <v>7665</v>
      </c>
      <c r="I880" s="25" t="s">
        <v>7666</v>
      </c>
      <c r="J880" s="24">
        <v>8.855848371410022E-3</v>
      </c>
      <c r="K880" s="24">
        <v>1.7042362378004923E-9</v>
      </c>
      <c r="L880" s="24">
        <v>0.99114414992435362</v>
      </c>
    </row>
    <row r="881" spans="1:12" ht="140.25" x14ac:dyDescent="0.2">
      <c r="A881" s="25" t="s">
        <v>7637</v>
      </c>
      <c r="B881" s="25" t="s">
        <v>7645</v>
      </c>
      <c r="C881" s="25" t="s">
        <v>613</v>
      </c>
      <c r="D881" s="25" t="s">
        <v>6339</v>
      </c>
      <c r="E881" s="24" t="b">
        <v>0</v>
      </c>
      <c r="F881" s="25" t="s">
        <v>11</v>
      </c>
      <c r="G881" s="25" t="s">
        <v>7667</v>
      </c>
      <c r="H881" s="25" t="s">
        <v>7668</v>
      </c>
      <c r="I881" s="25" t="s">
        <v>7669</v>
      </c>
      <c r="J881" s="24">
        <v>1.4503314178338255E-2</v>
      </c>
      <c r="K881" s="24">
        <v>2.1302419949564733E-8</v>
      </c>
      <c r="L881" s="24">
        <v>0.98549666451924178</v>
      </c>
    </row>
    <row r="882" spans="1:12" ht="102" x14ac:dyDescent="0.2">
      <c r="A882" s="25" t="s">
        <v>7637</v>
      </c>
      <c r="B882" s="25" t="s">
        <v>7645</v>
      </c>
      <c r="C882" s="25" t="s">
        <v>613</v>
      </c>
      <c r="D882" s="25" t="s">
        <v>6339</v>
      </c>
      <c r="E882" s="24" t="b">
        <v>0</v>
      </c>
      <c r="F882" s="25" t="s">
        <v>11</v>
      </c>
      <c r="G882" s="25" t="s">
        <v>7670</v>
      </c>
      <c r="H882" s="25" t="s">
        <v>7671</v>
      </c>
      <c r="I882" s="25" t="s">
        <v>7672</v>
      </c>
      <c r="J882" s="24">
        <v>5.1213849610909426E-3</v>
      </c>
      <c r="K882" s="24">
        <v>1.8660786390838019E-9</v>
      </c>
      <c r="L882" s="24">
        <v>0.99487861317283055</v>
      </c>
    </row>
    <row r="883" spans="1:12" ht="63.75" x14ac:dyDescent="0.2">
      <c r="A883" s="25" t="s">
        <v>2813</v>
      </c>
      <c r="B883" s="25" t="s">
        <v>9805</v>
      </c>
      <c r="C883" s="25" t="s">
        <v>613</v>
      </c>
      <c r="D883" s="25" t="s">
        <v>3906</v>
      </c>
      <c r="E883" s="24" t="b">
        <v>0</v>
      </c>
      <c r="F883" s="25" t="s">
        <v>11</v>
      </c>
      <c r="G883" s="25" t="s">
        <v>3975</v>
      </c>
      <c r="H883" s="25" t="s">
        <v>3976</v>
      </c>
      <c r="I883" s="25" t="s">
        <v>3977</v>
      </c>
      <c r="J883" s="24">
        <v>7.1934777684240045E-2</v>
      </c>
      <c r="K883" s="24">
        <v>3.0997771926361253E-9</v>
      </c>
      <c r="L883" s="24">
        <v>0.92806521921598284</v>
      </c>
    </row>
    <row r="884" spans="1:12" ht="242.25" x14ac:dyDescent="0.2">
      <c r="A884" s="25" t="s">
        <v>7252</v>
      </c>
      <c r="B884" s="25" t="s">
        <v>7301</v>
      </c>
      <c r="C884" s="25" t="s">
        <v>613</v>
      </c>
      <c r="D884" s="25" t="s">
        <v>6339</v>
      </c>
      <c r="E884" s="24" t="b">
        <v>0</v>
      </c>
      <c r="F884" s="25" t="s">
        <v>11</v>
      </c>
      <c r="G884" s="25" t="s">
        <v>7302</v>
      </c>
      <c r="H884" s="25" t="s">
        <v>7303</v>
      </c>
      <c r="I884" s="25" t="s">
        <v>7304</v>
      </c>
      <c r="J884" s="24">
        <v>4.3116236975535481E-2</v>
      </c>
      <c r="K884" s="24">
        <v>4.1269993893755043E-10</v>
      </c>
      <c r="L884" s="24">
        <v>0.95688376261176467</v>
      </c>
    </row>
    <row r="885" spans="1:12" ht="178.5" x14ac:dyDescent="0.2">
      <c r="A885" s="25" t="s">
        <v>7252</v>
      </c>
      <c r="B885" s="25" t="s">
        <v>7253</v>
      </c>
      <c r="C885" s="25" t="s">
        <v>613</v>
      </c>
      <c r="D885" s="25" t="s">
        <v>6339</v>
      </c>
      <c r="E885" s="24" t="b">
        <v>0</v>
      </c>
      <c r="F885" s="25" t="s">
        <v>11</v>
      </c>
      <c r="G885" s="25" t="s">
        <v>7305</v>
      </c>
      <c r="H885" s="25" t="s">
        <v>7306</v>
      </c>
      <c r="I885" s="25" t="s">
        <v>10791</v>
      </c>
      <c r="J885" s="24">
        <v>2.0356943406027418E-7</v>
      </c>
      <c r="K885" s="24">
        <v>1.4695458538067691E-6</v>
      </c>
      <c r="L885" s="24">
        <v>0.99999832688471213</v>
      </c>
    </row>
    <row r="886" spans="1:12" ht="178.5" x14ac:dyDescent="0.2">
      <c r="A886" s="25" t="s">
        <v>8058</v>
      </c>
      <c r="B886" s="25" t="s">
        <v>8107</v>
      </c>
      <c r="C886" s="25" t="s">
        <v>613</v>
      </c>
      <c r="D886" s="25" t="s">
        <v>6339</v>
      </c>
      <c r="E886" s="24" t="b">
        <v>0</v>
      </c>
      <c r="F886" s="25" t="s">
        <v>11</v>
      </c>
      <c r="G886" s="25" t="s">
        <v>11024</v>
      </c>
      <c r="H886" s="25" t="s">
        <v>11025</v>
      </c>
      <c r="I886" s="25" t="s">
        <v>11026</v>
      </c>
      <c r="J886" s="24">
        <v>7.3665388222041901E-6</v>
      </c>
      <c r="K886" s="24">
        <v>1.3101721897178333E-12</v>
      </c>
      <c r="L886" s="24">
        <v>0.99999263345986755</v>
      </c>
    </row>
    <row r="887" spans="1:12" ht="204" x14ac:dyDescent="0.2">
      <c r="A887" s="25" t="s">
        <v>8058</v>
      </c>
      <c r="B887" s="25" t="s">
        <v>8111</v>
      </c>
      <c r="C887" s="25" t="s">
        <v>613</v>
      </c>
      <c r="D887" s="25" t="s">
        <v>6339</v>
      </c>
      <c r="E887" s="24" t="b">
        <v>0</v>
      </c>
      <c r="F887" s="25" t="s">
        <v>11</v>
      </c>
      <c r="G887" s="25" t="s">
        <v>11025</v>
      </c>
      <c r="H887" s="25" t="s">
        <v>11027</v>
      </c>
      <c r="I887" s="25" t="s">
        <v>11028</v>
      </c>
      <c r="J887" s="24">
        <v>5.3017537046539776E-6</v>
      </c>
      <c r="K887" s="24">
        <v>4.276583560380741E-12</v>
      </c>
      <c r="L887" s="24">
        <v>0.99999469824201881</v>
      </c>
    </row>
    <row r="888" spans="1:12" ht="127.5" x14ac:dyDescent="0.2">
      <c r="A888" s="25" t="s">
        <v>8058</v>
      </c>
      <c r="B888" s="25" t="s">
        <v>8059</v>
      </c>
      <c r="C888" s="25" t="s">
        <v>613</v>
      </c>
      <c r="D888" s="25" t="s">
        <v>6339</v>
      </c>
      <c r="E888" s="24" t="b">
        <v>0</v>
      </c>
      <c r="F888" s="25" t="s">
        <v>11</v>
      </c>
      <c r="G888" s="25" t="s">
        <v>11029</v>
      </c>
      <c r="H888" s="25" t="s">
        <v>11030</v>
      </c>
      <c r="I888" s="25" t="s">
        <v>8116</v>
      </c>
      <c r="J888" s="24">
        <v>9.7512684267995749E-4</v>
      </c>
      <c r="K888" s="24">
        <v>6.5693394026738355E-10</v>
      </c>
      <c r="L888" s="24">
        <v>0.99902487250038619</v>
      </c>
    </row>
    <row r="889" spans="1:12" ht="178.5" x14ac:dyDescent="0.2">
      <c r="A889" s="25" t="s">
        <v>8058</v>
      </c>
      <c r="B889" s="25" t="s">
        <v>8059</v>
      </c>
      <c r="C889" s="25" t="s">
        <v>613</v>
      </c>
      <c r="D889" s="25" t="s">
        <v>6339</v>
      </c>
      <c r="E889" s="24" t="b">
        <v>0</v>
      </c>
      <c r="F889" s="25" t="s">
        <v>11</v>
      </c>
      <c r="G889" s="25" t="s">
        <v>11031</v>
      </c>
      <c r="H889" s="25" t="s">
        <v>11032</v>
      </c>
      <c r="I889" s="25" t="s">
        <v>11033</v>
      </c>
      <c r="J889" s="24">
        <v>4.544694146757953E-7</v>
      </c>
      <c r="K889" s="24">
        <v>1.6543584218916471E-14</v>
      </c>
      <c r="L889" s="24">
        <v>0.9999995455305688</v>
      </c>
    </row>
    <row r="890" spans="1:12" ht="153" x14ac:dyDescent="0.2">
      <c r="A890" s="25" t="s">
        <v>8058</v>
      </c>
      <c r="B890" s="25" t="s">
        <v>8075</v>
      </c>
      <c r="C890" s="25" t="s">
        <v>613</v>
      </c>
      <c r="D890" s="25" t="s">
        <v>6339</v>
      </c>
      <c r="E890" s="24" t="b">
        <v>0</v>
      </c>
      <c r="F890" s="25" t="s">
        <v>11</v>
      </c>
      <c r="G890" s="25" t="s">
        <v>11032</v>
      </c>
      <c r="H890" s="25" t="s">
        <v>11034</v>
      </c>
      <c r="I890" s="25" t="s">
        <v>8121</v>
      </c>
      <c r="J890" s="24">
        <v>2.7227254393199996E-5</v>
      </c>
      <c r="K890" s="24">
        <v>5.4619103634804573E-12</v>
      </c>
      <c r="L890" s="24">
        <v>0.99997277274014484</v>
      </c>
    </row>
    <row r="891" spans="1:12" ht="242.25" x14ac:dyDescent="0.2">
      <c r="A891" s="25" t="s">
        <v>6498</v>
      </c>
      <c r="B891" s="25" t="s">
        <v>6503</v>
      </c>
      <c r="C891" s="25" t="s">
        <v>613</v>
      </c>
      <c r="D891" s="25" t="s">
        <v>6339</v>
      </c>
      <c r="E891" s="24" t="b">
        <v>0</v>
      </c>
      <c r="F891" s="25" t="s">
        <v>11</v>
      </c>
      <c r="G891" s="25" t="s">
        <v>6521</v>
      </c>
      <c r="H891" s="25" t="s">
        <v>10537</v>
      </c>
      <c r="I891" s="25" t="s">
        <v>6523</v>
      </c>
      <c r="J891" s="24">
        <v>1.7064018349297792E-2</v>
      </c>
      <c r="K891" s="24">
        <v>8.5618326658033845E-9</v>
      </c>
      <c r="L891" s="24">
        <v>0.98293597308886949</v>
      </c>
    </row>
    <row r="892" spans="1:12" ht="89.25" x14ac:dyDescent="0.2">
      <c r="A892" s="25" t="s">
        <v>3635</v>
      </c>
      <c r="B892" s="25" t="s">
        <v>9772</v>
      </c>
      <c r="C892" s="25" t="s">
        <v>613</v>
      </c>
      <c r="D892" s="25" t="s">
        <v>3906</v>
      </c>
      <c r="E892" s="24" t="b">
        <v>0</v>
      </c>
      <c r="F892" s="25" t="s">
        <v>11</v>
      </c>
      <c r="G892" s="25" t="s">
        <v>3909</v>
      </c>
      <c r="H892" s="25" t="s">
        <v>3910</v>
      </c>
      <c r="I892" s="25" t="s">
        <v>9085</v>
      </c>
      <c r="J892" s="24">
        <v>0.37541735276869603</v>
      </c>
      <c r="K892" s="24">
        <v>5.6288383685134697E-8</v>
      </c>
      <c r="L892" s="24">
        <v>0.62458259094292023</v>
      </c>
    </row>
    <row r="893" spans="1:12" ht="165.75" x14ac:dyDescent="0.2">
      <c r="A893" s="25" t="s">
        <v>8647</v>
      </c>
      <c r="B893" s="25" t="s">
        <v>8659</v>
      </c>
      <c r="C893" s="25" t="s">
        <v>613</v>
      </c>
      <c r="D893" s="25" t="s">
        <v>6339</v>
      </c>
      <c r="E893" s="24" t="b">
        <v>0</v>
      </c>
      <c r="F893" s="25" t="s">
        <v>11</v>
      </c>
      <c r="G893" s="25" t="s">
        <v>8680</v>
      </c>
      <c r="H893" s="25" t="s">
        <v>8681</v>
      </c>
      <c r="I893" s="25" t="s">
        <v>11209</v>
      </c>
      <c r="J893" s="24">
        <v>1.0414880948376765E-3</v>
      </c>
      <c r="K893" s="24">
        <v>3.0666618039823099E-6</v>
      </c>
      <c r="L893" s="24">
        <v>0.99895544524335833</v>
      </c>
    </row>
    <row r="894" spans="1:12" ht="165.75" x14ac:dyDescent="0.2">
      <c r="A894" s="25" t="s">
        <v>8647</v>
      </c>
      <c r="B894" s="25" t="s">
        <v>8648</v>
      </c>
      <c r="C894" s="25" t="s">
        <v>613</v>
      </c>
      <c r="D894" s="25" t="s">
        <v>6339</v>
      </c>
      <c r="E894" s="24" t="b">
        <v>0</v>
      </c>
      <c r="F894" s="25" t="s">
        <v>11</v>
      </c>
      <c r="G894" s="25" t="s">
        <v>8683</v>
      </c>
      <c r="H894" s="25" t="s">
        <v>8684</v>
      </c>
      <c r="I894" s="25" t="s">
        <v>8685</v>
      </c>
      <c r="J894" s="24">
        <v>3.9813825624689641E-5</v>
      </c>
      <c r="K894" s="24">
        <v>2.6442060594026391E-11</v>
      </c>
      <c r="L894" s="24">
        <v>0.99996018614793325</v>
      </c>
    </row>
    <row r="895" spans="1:12" ht="140.25" x14ac:dyDescent="0.2">
      <c r="A895" s="25" t="s">
        <v>8647</v>
      </c>
      <c r="B895" s="25" t="s">
        <v>8648</v>
      </c>
      <c r="C895" s="25" t="s">
        <v>613</v>
      </c>
      <c r="D895" s="25" t="s">
        <v>6339</v>
      </c>
      <c r="E895" s="24" t="b">
        <v>0</v>
      </c>
      <c r="F895" s="25" t="s">
        <v>11</v>
      </c>
      <c r="G895" s="25" t="s">
        <v>9085</v>
      </c>
      <c r="H895" s="25" t="s">
        <v>8686</v>
      </c>
      <c r="I895" s="25" t="s">
        <v>8687</v>
      </c>
      <c r="J895" s="24">
        <v>8.8580887228878881E-4</v>
      </c>
      <c r="K895" s="24">
        <v>8.2528055998646061E-11</v>
      </c>
      <c r="L895" s="24">
        <v>0.99911419104518318</v>
      </c>
    </row>
    <row r="896" spans="1:12" ht="153" x14ac:dyDescent="0.2">
      <c r="A896" s="25" t="s">
        <v>919</v>
      </c>
      <c r="B896" s="25" t="s">
        <v>2925</v>
      </c>
      <c r="C896" s="25" t="s">
        <v>613</v>
      </c>
      <c r="D896" s="25" t="s">
        <v>2909</v>
      </c>
      <c r="E896" s="24" t="b">
        <v>0</v>
      </c>
      <c r="F896" s="25" t="s">
        <v>11</v>
      </c>
      <c r="G896" s="25" t="s">
        <v>2926</v>
      </c>
      <c r="H896" s="25" t="s">
        <v>2927</v>
      </c>
      <c r="I896" s="25" t="s">
        <v>2928</v>
      </c>
      <c r="J896" s="24">
        <v>1.013321659402285E-6</v>
      </c>
      <c r="K896" s="24">
        <v>7.0714635402913556E-8</v>
      </c>
      <c r="L896" s="24">
        <v>0.99999891596370516</v>
      </c>
    </row>
    <row r="897" spans="1:12" ht="114.75" x14ac:dyDescent="0.2">
      <c r="A897" s="25" t="s">
        <v>2511</v>
      </c>
      <c r="B897" s="25" t="s">
        <v>2512</v>
      </c>
      <c r="C897" s="25" t="s">
        <v>613</v>
      </c>
      <c r="D897" s="25" t="s">
        <v>407</v>
      </c>
      <c r="E897" s="24" t="b">
        <v>0</v>
      </c>
      <c r="F897" s="25" t="s">
        <v>11</v>
      </c>
      <c r="G897" s="25" t="s">
        <v>2516</v>
      </c>
      <c r="H897" s="25" t="s">
        <v>9532</v>
      </c>
      <c r="I897" s="25" t="s">
        <v>2518</v>
      </c>
      <c r="J897" s="24">
        <v>5.2022352301514305E-7</v>
      </c>
      <c r="K897" s="24">
        <v>1.1827315382516592E-8</v>
      </c>
      <c r="L897" s="24">
        <v>0.99999946794916172</v>
      </c>
    </row>
    <row r="898" spans="1:12" ht="191.25" x14ac:dyDescent="0.2">
      <c r="A898" s="25" t="s">
        <v>7019</v>
      </c>
      <c r="B898" s="25" t="s">
        <v>7028</v>
      </c>
      <c r="C898" s="25" t="s">
        <v>613</v>
      </c>
      <c r="D898" s="25" t="s">
        <v>6339</v>
      </c>
      <c r="E898" s="24" t="b">
        <v>0</v>
      </c>
      <c r="F898" s="25" t="s">
        <v>11</v>
      </c>
      <c r="G898" s="25" t="s">
        <v>10705</v>
      </c>
      <c r="H898" s="25" t="s">
        <v>7038</v>
      </c>
      <c r="I898" s="25" t="s">
        <v>7039</v>
      </c>
      <c r="J898" s="24">
        <v>2.5589677955710155E-2</v>
      </c>
      <c r="K898" s="24">
        <v>9.6601093731699286E-8</v>
      </c>
      <c r="L898" s="24">
        <v>0.97441022544319611</v>
      </c>
    </row>
    <row r="899" spans="1:12" ht="178.5" x14ac:dyDescent="0.2">
      <c r="A899" s="25" t="s">
        <v>7019</v>
      </c>
      <c r="B899" s="25" t="s">
        <v>7020</v>
      </c>
      <c r="C899" s="25" t="s">
        <v>613</v>
      </c>
      <c r="D899" s="25" t="s">
        <v>6339</v>
      </c>
      <c r="E899" s="24" t="b">
        <v>0</v>
      </c>
      <c r="F899" s="25" t="s">
        <v>11</v>
      </c>
      <c r="G899" s="25" t="s">
        <v>7040</v>
      </c>
      <c r="H899" s="25" t="s">
        <v>7041</v>
      </c>
      <c r="I899" s="25" t="s">
        <v>7042</v>
      </c>
      <c r="J899" s="24">
        <v>1.8579305814993316E-3</v>
      </c>
      <c r="K899" s="24">
        <v>4.010140851319443E-10</v>
      </c>
      <c r="L899" s="24">
        <v>0.9981420690174867</v>
      </c>
    </row>
    <row r="900" spans="1:12" ht="153" x14ac:dyDescent="0.2">
      <c r="A900" s="25" t="s">
        <v>7019</v>
      </c>
      <c r="B900" s="25" t="s">
        <v>7020</v>
      </c>
      <c r="C900" s="25" t="s">
        <v>613</v>
      </c>
      <c r="D900" s="25" t="s">
        <v>6339</v>
      </c>
      <c r="E900" s="24" t="b">
        <v>0</v>
      </c>
      <c r="F900" s="25" t="s">
        <v>11</v>
      </c>
      <c r="G900" s="25" t="s">
        <v>7041</v>
      </c>
      <c r="H900" s="25" t="s">
        <v>7043</v>
      </c>
      <c r="I900" s="25" t="s">
        <v>7044</v>
      </c>
      <c r="J900" s="24">
        <v>1.2313857752957104E-3</v>
      </c>
      <c r="K900" s="24">
        <v>1.9564622933953529E-10</v>
      </c>
      <c r="L900" s="24">
        <v>0.99876861402905803</v>
      </c>
    </row>
    <row r="901" spans="1:12" ht="127.5" x14ac:dyDescent="0.2">
      <c r="A901" s="25" t="s">
        <v>7019</v>
      </c>
      <c r="B901" s="25" t="s">
        <v>7020</v>
      </c>
      <c r="C901" s="25" t="s">
        <v>613</v>
      </c>
      <c r="D901" s="25" t="s">
        <v>6339</v>
      </c>
      <c r="E901" s="24" t="b">
        <v>0</v>
      </c>
      <c r="F901" s="25" t="s">
        <v>11</v>
      </c>
      <c r="G901" s="25" t="s">
        <v>7048</v>
      </c>
      <c r="H901" s="25" t="s">
        <v>7049</v>
      </c>
      <c r="I901" s="25" t="s">
        <v>7050</v>
      </c>
      <c r="J901" s="24">
        <v>0.11316444234491484</v>
      </c>
      <c r="K901" s="24">
        <v>9.6569521062380732E-5</v>
      </c>
      <c r="L901" s="24">
        <v>0.88673898813402274</v>
      </c>
    </row>
    <row r="902" spans="1:12" ht="229.5" x14ac:dyDescent="0.2">
      <c r="A902" s="25" t="s">
        <v>8250</v>
      </c>
      <c r="B902" s="25" t="s">
        <v>8251</v>
      </c>
      <c r="C902" s="25" t="s">
        <v>613</v>
      </c>
      <c r="D902" s="25" t="s">
        <v>6339</v>
      </c>
      <c r="E902" s="24" t="b">
        <v>0</v>
      </c>
      <c r="F902" s="25" t="s">
        <v>11</v>
      </c>
      <c r="G902" s="25" t="s">
        <v>8270</v>
      </c>
      <c r="H902" s="25" t="s">
        <v>8271</v>
      </c>
      <c r="I902" s="25" t="s">
        <v>8272</v>
      </c>
      <c r="J902" s="24">
        <v>5.9061643317557802E-3</v>
      </c>
      <c r="K902" s="24">
        <v>1.0635891563120651E-6</v>
      </c>
      <c r="L902" s="24">
        <v>0.99409277207908797</v>
      </c>
    </row>
    <row r="903" spans="1:12" ht="140.25" x14ac:dyDescent="0.2">
      <c r="A903" s="25" t="s">
        <v>8250</v>
      </c>
      <c r="B903" s="25" t="s">
        <v>8251</v>
      </c>
      <c r="C903" s="25" t="s">
        <v>613</v>
      </c>
      <c r="D903" s="25" t="s">
        <v>6339</v>
      </c>
      <c r="E903" s="24" t="b">
        <v>0</v>
      </c>
      <c r="F903" s="25" t="s">
        <v>11</v>
      </c>
      <c r="G903" s="25" t="s">
        <v>8273</v>
      </c>
      <c r="H903" s="25" t="s">
        <v>8274</v>
      </c>
      <c r="I903" s="25" t="s">
        <v>8275</v>
      </c>
      <c r="J903" s="24">
        <v>6.9174175546150938E-4</v>
      </c>
      <c r="K903" s="24">
        <v>3.862487009870555E-9</v>
      </c>
      <c r="L903" s="24">
        <v>0.9993082543820514</v>
      </c>
    </row>
    <row r="904" spans="1:12" ht="229.5" x14ac:dyDescent="0.2">
      <c r="A904" s="25" t="s">
        <v>8250</v>
      </c>
      <c r="B904" s="25" t="s">
        <v>8251</v>
      </c>
      <c r="C904" s="25" t="s">
        <v>613</v>
      </c>
      <c r="D904" s="25" t="s">
        <v>6339</v>
      </c>
      <c r="E904" s="24" t="b">
        <v>0</v>
      </c>
      <c r="F904" s="25" t="s">
        <v>11</v>
      </c>
      <c r="G904" s="25" t="s">
        <v>8276</v>
      </c>
      <c r="H904" s="25" t="s">
        <v>8277</v>
      </c>
      <c r="I904" s="25" t="s">
        <v>8278</v>
      </c>
      <c r="J904" s="24">
        <v>2.9226131439845825E-2</v>
      </c>
      <c r="K904" s="24">
        <v>1.233066716089276E-7</v>
      </c>
      <c r="L904" s="24">
        <v>0.97077374525348248</v>
      </c>
    </row>
    <row r="905" spans="1:12" ht="165.75" x14ac:dyDescent="0.2">
      <c r="A905" s="25" t="s">
        <v>8250</v>
      </c>
      <c r="B905" s="25" t="s">
        <v>8251</v>
      </c>
      <c r="C905" s="25" t="s">
        <v>613</v>
      </c>
      <c r="D905" s="25" t="s">
        <v>6339</v>
      </c>
      <c r="E905" s="24" t="b">
        <v>0</v>
      </c>
      <c r="F905" s="25" t="s">
        <v>11</v>
      </c>
      <c r="G905" s="25" t="s">
        <v>8281</v>
      </c>
      <c r="H905" s="25" t="s">
        <v>11081</v>
      </c>
      <c r="I905" s="25" t="s">
        <v>8284</v>
      </c>
      <c r="J905" s="24">
        <v>0.24480185970565604</v>
      </c>
      <c r="K905" s="24">
        <v>8.951611560498228E-9</v>
      </c>
      <c r="L905" s="24">
        <v>0.75519813134273239</v>
      </c>
    </row>
    <row r="906" spans="1:12" ht="127.5" x14ac:dyDescent="0.2">
      <c r="A906" s="25" t="s">
        <v>8250</v>
      </c>
      <c r="B906" s="25" t="s">
        <v>8251</v>
      </c>
      <c r="C906" s="25" t="s">
        <v>613</v>
      </c>
      <c r="D906" s="25" t="s">
        <v>6339</v>
      </c>
      <c r="E906" s="24" t="b">
        <v>0</v>
      </c>
      <c r="F906" s="25" t="s">
        <v>11</v>
      </c>
      <c r="G906" s="25" t="s">
        <v>8288</v>
      </c>
      <c r="H906" s="25" t="s">
        <v>8289</v>
      </c>
      <c r="I906" s="25" t="s">
        <v>8290</v>
      </c>
      <c r="J906" s="24">
        <v>0.11673230534948714</v>
      </c>
      <c r="K906" s="24">
        <v>1.0309373773563754E-8</v>
      </c>
      <c r="L906" s="24">
        <v>0.883267684341139</v>
      </c>
    </row>
    <row r="907" spans="1:12" ht="140.25" x14ac:dyDescent="0.2">
      <c r="A907" s="25" t="s">
        <v>8250</v>
      </c>
      <c r="B907" s="25" t="s">
        <v>8251</v>
      </c>
      <c r="C907" s="25" t="s">
        <v>613</v>
      </c>
      <c r="D907" s="25" t="s">
        <v>6339</v>
      </c>
      <c r="E907" s="24" t="b">
        <v>0</v>
      </c>
      <c r="F907" s="25" t="s">
        <v>11</v>
      </c>
      <c r="G907" s="25" t="s">
        <v>8291</v>
      </c>
      <c r="H907" s="25" t="s">
        <v>8292</v>
      </c>
      <c r="I907" s="25" t="s">
        <v>8293</v>
      </c>
      <c r="J907" s="24">
        <v>0.4135206176573572</v>
      </c>
      <c r="K907" s="24">
        <v>5.2898967975586052E-7</v>
      </c>
      <c r="L907" s="24">
        <v>0.58647885335296313</v>
      </c>
    </row>
    <row r="908" spans="1:12" ht="76.5" x14ac:dyDescent="0.2">
      <c r="A908" s="25" t="s">
        <v>2562</v>
      </c>
      <c r="B908" s="25" t="s">
        <v>2594</v>
      </c>
      <c r="C908" s="25" t="s">
        <v>613</v>
      </c>
      <c r="D908" s="25" t="s">
        <v>407</v>
      </c>
      <c r="E908" s="24" t="b">
        <v>0</v>
      </c>
      <c r="F908" s="25" t="s">
        <v>11</v>
      </c>
      <c r="G908" s="25" t="s">
        <v>2595</v>
      </c>
      <c r="H908" s="25" t="s">
        <v>2596</v>
      </c>
      <c r="I908" s="25" t="s">
        <v>9085</v>
      </c>
      <c r="J908" s="24">
        <v>1.3139091742031788E-3</v>
      </c>
      <c r="K908" s="24">
        <v>4.3263164662580814E-5</v>
      </c>
      <c r="L908" s="24">
        <v>0.99864282766113421</v>
      </c>
    </row>
    <row r="909" spans="1:12" ht="153" x14ac:dyDescent="0.2">
      <c r="A909" s="25" t="s">
        <v>3945</v>
      </c>
      <c r="B909" s="25" t="s">
        <v>7005</v>
      </c>
      <c r="C909" s="25" t="s">
        <v>613</v>
      </c>
      <c r="D909" s="25" t="s">
        <v>6339</v>
      </c>
      <c r="E909" s="24" t="b">
        <v>0</v>
      </c>
      <c r="F909" s="25" t="s">
        <v>11</v>
      </c>
      <c r="G909" s="25" t="s">
        <v>7016</v>
      </c>
      <c r="H909" s="25" t="s">
        <v>7017</v>
      </c>
      <c r="I909" s="25" t="s">
        <v>7018</v>
      </c>
      <c r="J909" s="24">
        <v>0.12675408139466363</v>
      </c>
      <c r="K909" s="24">
        <v>1.1038239619997588E-6</v>
      </c>
      <c r="L909" s="24">
        <v>0.8732448147813745</v>
      </c>
    </row>
    <row r="910" spans="1:12" ht="89.25" x14ac:dyDescent="0.2">
      <c r="A910" s="25" t="s">
        <v>7066</v>
      </c>
      <c r="B910" s="25" t="s">
        <v>7075</v>
      </c>
      <c r="C910" s="25" t="s">
        <v>613</v>
      </c>
      <c r="D910" s="25" t="s">
        <v>6339</v>
      </c>
      <c r="E910" s="24" t="b">
        <v>0</v>
      </c>
      <c r="F910" s="25" t="s">
        <v>11</v>
      </c>
      <c r="G910" s="25" t="s">
        <v>7107</v>
      </c>
      <c r="H910" s="25" t="s">
        <v>7108</v>
      </c>
      <c r="I910" s="25" t="s">
        <v>10739</v>
      </c>
      <c r="J910" s="24">
        <v>2.9704996392230861E-3</v>
      </c>
      <c r="K910" s="24">
        <v>6.8279998062194032E-10</v>
      </c>
      <c r="L910" s="24">
        <v>0.99702949967797694</v>
      </c>
    </row>
    <row r="911" spans="1:12" ht="216.75" x14ac:dyDescent="0.2">
      <c r="A911" s="25" t="s">
        <v>7369</v>
      </c>
      <c r="B911" s="25" t="s">
        <v>7370</v>
      </c>
      <c r="C911" s="25" t="s">
        <v>613</v>
      </c>
      <c r="D911" s="25" t="s">
        <v>6339</v>
      </c>
      <c r="E911" s="24" t="b">
        <v>0</v>
      </c>
      <c r="F911" s="25" t="s">
        <v>11</v>
      </c>
      <c r="G911" s="25" t="s">
        <v>7381</v>
      </c>
      <c r="H911" s="25" t="s">
        <v>7382</v>
      </c>
      <c r="I911" s="25" t="s">
        <v>7383</v>
      </c>
      <c r="J911" s="24">
        <v>6.3329141526337351E-4</v>
      </c>
      <c r="K911" s="24">
        <v>4.5629077069792315E-10</v>
      </c>
      <c r="L911" s="24">
        <v>0.99936670812844597</v>
      </c>
    </row>
    <row r="912" spans="1:12" ht="178.5" x14ac:dyDescent="0.2">
      <c r="A912" s="25" t="s">
        <v>7369</v>
      </c>
      <c r="B912" s="25" t="s">
        <v>7370</v>
      </c>
      <c r="C912" s="25" t="s">
        <v>613</v>
      </c>
      <c r="D912" s="25" t="s">
        <v>6339</v>
      </c>
      <c r="E912" s="24" t="b">
        <v>0</v>
      </c>
      <c r="F912" s="25" t="s">
        <v>11</v>
      </c>
      <c r="G912" s="25" t="s">
        <v>7382</v>
      </c>
      <c r="H912" s="25" t="s">
        <v>7383</v>
      </c>
      <c r="I912" s="25" t="s">
        <v>9085</v>
      </c>
      <c r="J912" s="24">
        <v>3.6182573410650713E-3</v>
      </c>
      <c r="K912" s="24">
        <v>5.1442245969096229E-10</v>
      </c>
      <c r="L912" s="24">
        <v>0.99638174214451247</v>
      </c>
    </row>
    <row r="913" spans="1:12" ht="242.25" x14ac:dyDescent="0.2">
      <c r="A913" s="25" t="s">
        <v>7369</v>
      </c>
      <c r="B913" s="25" t="s">
        <v>7370</v>
      </c>
      <c r="C913" s="25" t="s">
        <v>613</v>
      </c>
      <c r="D913" s="25" t="s">
        <v>6339</v>
      </c>
      <c r="E913" s="24" t="b">
        <v>0</v>
      </c>
      <c r="F913" s="25" t="s">
        <v>11</v>
      </c>
      <c r="G913" s="25" t="s">
        <v>7384</v>
      </c>
      <c r="H913" s="25" t="s">
        <v>7385</v>
      </c>
      <c r="I913" s="25" t="s">
        <v>7386</v>
      </c>
      <c r="J913" s="24">
        <v>0.42362361471398158</v>
      </c>
      <c r="K913" s="24">
        <v>2.1306694628789453E-10</v>
      </c>
      <c r="L913" s="24">
        <v>0.57637638507295141</v>
      </c>
    </row>
    <row r="914" spans="1:12" ht="140.25" x14ac:dyDescent="0.2">
      <c r="A914" s="25" t="s">
        <v>2934</v>
      </c>
      <c r="B914" s="25" t="s">
        <v>3298</v>
      </c>
      <c r="C914" s="25" t="s">
        <v>613</v>
      </c>
      <c r="D914" s="25" t="s">
        <v>3036</v>
      </c>
      <c r="E914" s="24" t="b">
        <v>0</v>
      </c>
      <c r="F914" s="25" t="s">
        <v>11</v>
      </c>
      <c r="G914" s="25" t="s">
        <v>9085</v>
      </c>
      <c r="H914" s="25" t="s">
        <v>3299</v>
      </c>
      <c r="I914" s="25" t="s">
        <v>3300</v>
      </c>
      <c r="J914" s="24">
        <v>1.4738763977511584E-7</v>
      </c>
      <c r="K914" s="24">
        <v>8.3182565368651352E-8</v>
      </c>
      <c r="L914" s="24">
        <v>0.99999976942979496</v>
      </c>
    </row>
    <row r="915" spans="1:12" ht="127.5" x14ac:dyDescent="0.2">
      <c r="A915" s="25" t="s">
        <v>8574</v>
      </c>
      <c r="B915" s="25" t="s">
        <v>8595</v>
      </c>
      <c r="C915" s="25" t="s">
        <v>613</v>
      </c>
      <c r="D915" s="25" t="s">
        <v>6339</v>
      </c>
      <c r="E915" s="24" t="b">
        <v>0</v>
      </c>
      <c r="F915" s="25" t="s">
        <v>11</v>
      </c>
      <c r="G915" s="25" t="s">
        <v>8596</v>
      </c>
      <c r="H915" s="25" t="s">
        <v>8597</v>
      </c>
      <c r="I915" s="25" t="s">
        <v>8598</v>
      </c>
      <c r="J915" s="24">
        <v>3.192351725717512E-2</v>
      </c>
      <c r="K915" s="24">
        <v>1.0272209955788446E-7</v>
      </c>
      <c r="L915" s="24">
        <v>0.96807638002072538</v>
      </c>
    </row>
    <row r="916" spans="1:12" ht="216.75" x14ac:dyDescent="0.2">
      <c r="A916" s="25" t="s">
        <v>8574</v>
      </c>
      <c r="B916" s="25" t="s">
        <v>8599</v>
      </c>
      <c r="C916" s="25" t="s">
        <v>613</v>
      </c>
      <c r="D916" s="25" t="s">
        <v>6339</v>
      </c>
      <c r="E916" s="24" t="b">
        <v>0</v>
      </c>
      <c r="F916" s="25" t="s">
        <v>11</v>
      </c>
      <c r="G916" s="25" t="s">
        <v>8600</v>
      </c>
      <c r="H916" s="25" t="s">
        <v>8601</v>
      </c>
      <c r="I916" s="25" t="s">
        <v>8602</v>
      </c>
      <c r="J916" s="24">
        <v>1.2989969062732846E-4</v>
      </c>
      <c r="K916" s="24">
        <v>4.9537069381748718E-11</v>
      </c>
      <c r="L916" s="24">
        <v>0.99987010025983558</v>
      </c>
    </row>
    <row r="917" spans="1:12" ht="165.75" x14ac:dyDescent="0.2">
      <c r="A917" s="25" t="s">
        <v>8574</v>
      </c>
      <c r="B917" s="25" t="s">
        <v>8575</v>
      </c>
      <c r="C917" s="25" t="s">
        <v>613</v>
      </c>
      <c r="D917" s="25" t="s">
        <v>6339</v>
      </c>
      <c r="E917" s="24" t="b">
        <v>0</v>
      </c>
      <c r="F917" s="25" t="s">
        <v>11</v>
      </c>
      <c r="G917" s="25" t="s">
        <v>8603</v>
      </c>
      <c r="H917" s="25" t="s">
        <v>8604</v>
      </c>
      <c r="I917" s="25" t="s">
        <v>8605</v>
      </c>
      <c r="J917" s="24">
        <v>2.5291427090561172E-5</v>
      </c>
      <c r="K917" s="24">
        <v>1.1725378436169606E-8</v>
      </c>
      <c r="L917" s="24">
        <v>0.99997469684753104</v>
      </c>
    </row>
    <row r="918" spans="1:12" ht="140.25" x14ac:dyDescent="0.2">
      <c r="A918" s="25" t="s">
        <v>7546</v>
      </c>
      <c r="B918" s="25" t="s">
        <v>7551</v>
      </c>
      <c r="C918" s="25" t="s">
        <v>613</v>
      </c>
      <c r="D918" s="25" t="s">
        <v>6339</v>
      </c>
      <c r="E918" s="24" t="b">
        <v>0</v>
      </c>
      <c r="F918" s="25" t="s">
        <v>11</v>
      </c>
      <c r="G918" s="25" t="s">
        <v>7562</v>
      </c>
      <c r="H918" s="25" t="s">
        <v>7563</v>
      </c>
      <c r="I918" s="25" t="s">
        <v>7564</v>
      </c>
      <c r="J918" s="24">
        <v>5.5647967026931225E-9</v>
      </c>
      <c r="K918" s="24">
        <v>7.0194136063869389E-12</v>
      </c>
      <c r="L918" s="24">
        <v>0.99999999442818388</v>
      </c>
    </row>
    <row r="919" spans="1:12" ht="267.75" x14ac:dyDescent="0.2">
      <c r="A919" s="25" t="s">
        <v>877</v>
      </c>
      <c r="B919" s="25" t="s">
        <v>6880</v>
      </c>
      <c r="C919" s="25" t="s">
        <v>613</v>
      </c>
      <c r="D919" s="25" t="s">
        <v>6339</v>
      </c>
      <c r="E919" s="24" t="b">
        <v>0</v>
      </c>
      <c r="F919" s="25" t="s">
        <v>11</v>
      </c>
      <c r="G919" s="25" t="s">
        <v>6952</v>
      </c>
      <c r="H919" s="25" t="s">
        <v>10677</v>
      </c>
      <c r="I919" s="25" t="s">
        <v>6954</v>
      </c>
      <c r="J919" s="24">
        <v>1.3166754981972062E-4</v>
      </c>
      <c r="K919" s="24">
        <v>4.2479000155426296E-11</v>
      </c>
      <c r="L919" s="24">
        <v>0.99986833240770123</v>
      </c>
    </row>
    <row r="920" spans="1:12" ht="242.25" x14ac:dyDescent="0.2">
      <c r="A920" s="25" t="s">
        <v>877</v>
      </c>
      <c r="B920" s="25" t="s">
        <v>6886</v>
      </c>
      <c r="C920" s="25" t="s">
        <v>613</v>
      </c>
      <c r="D920" s="25" t="s">
        <v>6339</v>
      </c>
      <c r="E920" s="24" t="b">
        <v>0</v>
      </c>
      <c r="F920" s="25" t="s">
        <v>11</v>
      </c>
      <c r="G920" s="25" t="s">
        <v>10678</v>
      </c>
      <c r="H920" s="25" t="s">
        <v>10679</v>
      </c>
      <c r="I920" s="25" t="s">
        <v>10680</v>
      </c>
      <c r="J920" s="24">
        <v>1.2402770991897107E-7</v>
      </c>
      <c r="K920" s="24">
        <v>2.7474966264294633E-10</v>
      </c>
      <c r="L920" s="24">
        <v>0.99999987569754045</v>
      </c>
    </row>
    <row r="921" spans="1:12" ht="140.25" x14ac:dyDescent="0.2">
      <c r="A921" s="25" t="s">
        <v>877</v>
      </c>
      <c r="B921" s="25" t="s">
        <v>6880</v>
      </c>
      <c r="C921" s="25" t="s">
        <v>613</v>
      </c>
      <c r="D921" s="25" t="s">
        <v>6339</v>
      </c>
      <c r="E921" s="24" t="b">
        <v>0</v>
      </c>
      <c r="F921" s="25" t="s">
        <v>11</v>
      </c>
      <c r="G921" s="25" t="s">
        <v>10681</v>
      </c>
      <c r="H921" s="25" t="s">
        <v>6959</v>
      </c>
      <c r="I921" s="25" t="s">
        <v>6960</v>
      </c>
      <c r="J921" s="24">
        <v>4.7703301195558737E-4</v>
      </c>
      <c r="K921" s="24">
        <v>1.3256653316356181E-10</v>
      </c>
      <c r="L921" s="24">
        <v>0.99952296685547781</v>
      </c>
    </row>
    <row r="922" spans="1:12" ht="293.25" x14ac:dyDescent="0.2">
      <c r="A922" s="25" t="s">
        <v>877</v>
      </c>
      <c r="B922" s="25" t="s">
        <v>6880</v>
      </c>
      <c r="C922" s="25" t="s">
        <v>613</v>
      </c>
      <c r="D922" s="25" t="s">
        <v>6339</v>
      </c>
      <c r="E922" s="24" t="b">
        <v>0</v>
      </c>
      <c r="F922" s="25" t="s">
        <v>11</v>
      </c>
      <c r="G922" s="25" t="s">
        <v>6961</v>
      </c>
      <c r="H922" s="25" t="s">
        <v>10682</v>
      </c>
      <c r="I922" s="25" t="s">
        <v>10683</v>
      </c>
      <c r="J922" s="24">
        <v>4.8731398870253336E-7</v>
      </c>
      <c r="K922" s="24">
        <v>6.1700287202550757E-9</v>
      </c>
      <c r="L922" s="24">
        <v>0.99999950651598246</v>
      </c>
    </row>
    <row r="923" spans="1:12" ht="331.5" x14ac:dyDescent="0.2">
      <c r="A923" s="25" t="s">
        <v>877</v>
      </c>
      <c r="B923" s="25" t="s">
        <v>6886</v>
      </c>
      <c r="C923" s="25" t="s">
        <v>613</v>
      </c>
      <c r="D923" s="25" t="s">
        <v>6339</v>
      </c>
      <c r="E923" s="24" t="b">
        <v>0</v>
      </c>
      <c r="F923" s="25" t="s">
        <v>11</v>
      </c>
      <c r="G923" s="25" t="s">
        <v>10682</v>
      </c>
      <c r="H923" s="25" t="s">
        <v>10684</v>
      </c>
      <c r="I923" s="25" t="s">
        <v>6965</v>
      </c>
      <c r="J923" s="24">
        <v>2.2026421079319024E-8</v>
      </c>
      <c r="K923" s="24">
        <v>8.4091222235501443E-13</v>
      </c>
      <c r="L923" s="24">
        <v>0.99999997797273799</v>
      </c>
    </row>
    <row r="924" spans="1:12" ht="153" x14ac:dyDescent="0.2">
      <c r="A924" s="25" t="s">
        <v>5179</v>
      </c>
      <c r="B924" s="25" t="s">
        <v>5180</v>
      </c>
      <c r="C924" s="25" t="s">
        <v>613</v>
      </c>
      <c r="D924" s="25" t="s">
        <v>4127</v>
      </c>
      <c r="E924" s="24" t="b">
        <v>0</v>
      </c>
      <c r="F924" s="25" t="s">
        <v>11</v>
      </c>
      <c r="G924" s="25" t="s">
        <v>5186</v>
      </c>
      <c r="H924" s="25" t="s">
        <v>5187</v>
      </c>
      <c r="I924" s="25" t="s">
        <v>5188</v>
      </c>
      <c r="J924" s="24">
        <v>0.49727709123706454</v>
      </c>
      <c r="K924" s="24">
        <v>1.750586241584841E-8</v>
      </c>
      <c r="L924" s="24">
        <v>0.50272289125707303</v>
      </c>
    </row>
    <row r="925" spans="1:12" ht="229.5" x14ac:dyDescent="0.2">
      <c r="A925" s="25" t="s">
        <v>5179</v>
      </c>
      <c r="B925" s="25" t="s">
        <v>5180</v>
      </c>
      <c r="C925" s="25" t="s">
        <v>613</v>
      </c>
      <c r="D925" s="25" t="s">
        <v>4127</v>
      </c>
      <c r="E925" s="24" t="b">
        <v>0</v>
      </c>
      <c r="F925" s="25" t="s">
        <v>11</v>
      </c>
      <c r="G925" s="25" t="s">
        <v>5189</v>
      </c>
      <c r="H925" s="25" t="s">
        <v>5190</v>
      </c>
      <c r="I925" s="25" t="s">
        <v>10223</v>
      </c>
      <c r="J925" s="24">
        <v>4.9111911492867165E-2</v>
      </c>
      <c r="K925" s="24">
        <v>3.7342456285875073E-8</v>
      </c>
      <c r="L925" s="24">
        <v>0.95088805116467645</v>
      </c>
    </row>
    <row r="926" spans="1:12" ht="191.25" x14ac:dyDescent="0.2">
      <c r="A926" s="25" t="s">
        <v>5179</v>
      </c>
      <c r="B926" s="25" t="s">
        <v>5180</v>
      </c>
      <c r="C926" s="25" t="s">
        <v>613</v>
      </c>
      <c r="D926" s="25" t="s">
        <v>4127</v>
      </c>
      <c r="E926" s="24" t="b">
        <v>0</v>
      </c>
      <c r="F926" s="25" t="s">
        <v>11</v>
      </c>
      <c r="G926" s="25" t="s">
        <v>5190</v>
      </c>
      <c r="H926" s="25" t="s">
        <v>10224</v>
      </c>
      <c r="I926" s="25" t="s">
        <v>5193</v>
      </c>
      <c r="J926" s="24">
        <v>1.7356968793628162E-3</v>
      </c>
      <c r="K926" s="24">
        <v>1.5026838994081057E-8</v>
      </c>
      <c r="L926" s="24">
        <v>0.99826428809379808</v>
      </c>
    </row>
    <row r="927" spans="1:12" ht="191.25" x14ac:dyDescent="0.2">
      <c r="A927" s="25" t="s">
        <v>5179</v>
      </c>
      <c r="B927" s="25" t="s">
        <v>5180</v>
      </c>
      <c r="C927" s="25" t="s">
        <v>613</v>
      </c>
      <c r="D927" s="25" t="s">
        <v>4127</v>
      </c>
      <c r="E927" s="24" t="b">
        <v>0</v>
      </c>
      <c r="F927" s="25" t="s">
        <v>11</v>
      </c>
      <c r="G927" s="25" t="s">
        <v>5194</v>
      </c>
      <c r="H927" s="25" t="s">
        <v>10225</v>
      </c>
      <c r="I927" s="25" t="s">
        <v>5196</v>
      </c>
      <c r="J927" s="24">
        <v>1.0276694906793171E-2</v>
      </c>
      <c r="K927" s="24">
        <v>2.9773870382224376E-7</v>
      </c>
      <c r="L927" s="24">
        <v>0.98972300735450291</v>
      </c>
    </row>
    <row r="928" spans="1:12" ht="204" x14ac:dyDescent="0.2">
      <c r="A928" s="25" t="s">
        <v>5179</v>
      </c>
      <c r="B928" s="25" t="s">
        <v>5180</v>
      </c>
      <c r="C928" s="25" t="s">
        <v>613</v>
      </c>
      <c r="D928" s="25" t="s">
        <v>4127</v>
      </c>
      <c r="E928" s="24" t="b">
        <v>0</v>
      </c>
      <c r="F928" s="25" t="s">
        <v>11</v>
      </c>
      <c r="G928" s="25" t="s">
        <v>10226</v>
      </c>
      <c r="H928" s="25" t="s">
        <v>5198</v>
      </c>
      <c r="I928" s="25" t="s">
        <v>5199</v>
      </c>
      <c r="J928" s="24">
        <v>3.7492468382443766E-3</v>
      </c>
      <c r="K928" s="24">
        <v>4.8948798619073285E-9</v>
      </c>
      <c r="L928" s="24">
        <v>0.99625074826687576</v>
      </c>
    </row>
    <row r="929" spans="1:12" ht="114.75" x14ac:dyDescent="0.2">
      <c r="A929" s="25" t="s">
        <v>5149</v>
      </c>
      <c r="B929" s="25" t="s">
        <v>5150</v>
      </c>
      <c r="C929" s="25" t="s">
        <v>613</v>
      </c>
      <c r="D929" s="25" t="s">
        <v>4127</v>
      </c>
      <c r="E929" s="24" t="b">
        <v>0</v>
      </c>
      <c r="F929" s="25" t="s">
        <v>11</v>
      </c>
      <c r="G929" s="25" t="s">
        <v>5151</v>
      </c>
      <c r="H929" s="25" t="s">
        <v>5152</v>
      </c>
      <c r="I929" s="25" t="s">
        <v>5153</v>
      </c>
      <c r="J929" s="24">
        <v>1.5614227325641176E-4</v>
      </c>
      <c r="K929" s="24">
        <v>4.4555778209786295E-10</v>
      </c>
      <c r="L929" s="24">
        <v>0.99984385728118585</v>
      </c>
    </row>
    <row r="930" spans="1:12" ht="140.25" x14ac:dyDescent="0.2">
      <c r="A930" s="25" t="s">
        <v>847</v>
      </c>
      <c r="B930" s="25" t="s">
        <v>6829</v>
      </c>
      <c r="C930" s="25" t="s">
        <v>613</v>
      </c>
      <c r="D930" s="25" t="s">
        <v>6339</v>
      </c>
      <c r="E930" s="24" t="b">
        <v>0</v>
      </c>
      <c r="F930" s="25" t="s">
        <v>11</v>
      </c>
      <c r="G930" s="25" t="s">
        <v>10622</v>
      </c>
      <c r="H930" s="25" t="s">
        <v>6848</v>
      </c>
      <c r="I930" s="25" t="s">
        <v>6849</v>
      </c>
      <c r="J930" s="24">
        <v>3.8184436808326597E-3</v>
      </c>
      <c r="K930" s="24">
        <v>3.394712517635418E-9</v>
      </c>
      <c r="L930" s="24">
        <v>0.99618155292445476</v>
      </c>
    </row>
    <row r="931" spans="1:12" ht="127.5" x14ac:dyDescent="0.2">
      <c r="A931" s="25" t="s">
        <v>847</v>
      </c>
      <c r="B931" s="25" t="s">
        <v>6832</v>
      </c>
      <c r="C931" s="25" t="s">
        <v>613</v>
      </c>
      <c r="D931" s="25" t="s">
        <v>6339</v>
      </c>
      <c r="E931" s="24" t="b">
        <v>0</v>
      </c>
      <c r="F931" s="25" t="s">
        <v>11</v>
      </c>
      <c r="G931" s="25" t="s">
        <v>10623</v>
      </c>
      <c r="H931" s="25" t="s">
        <v>10625</v>
      </c>
      <c r="I931" s="25" t="s">
        <v>10626</v>
      </c>
      <c r="J931" s="24">
        <v>4.8689132072914819E-4</v>
      </c>
      <c r="K931" s="24">
        <v>2.9132942301805156E-11</v>
      </c>
      <c r="L931" s="24">
        <v>0.99951310865013798</v>
      </c>
    </row>
    <row r="932" spans="1:12" ht="127.5" x14ac:dyDescent="0.2">
      <c r="A932" s="25" t="s">
        <v>847</v>
      </c>
      <c r="B932" s="25" t="s">
        <v>6832</v>
      </c>
      <c r="C932" s="25" t="s">
        <v>613</v>
      </c>
      <c r="D932" s="25" t="s">
        <v>6339</v>
      </c>
      <c r="E932" s="24" t="b">
        <v>0</v>
      </c>
      <c r="F932" s="25" t="s">
        <v>11</v>
      </c>
      <c r="G932" s="25" t="s">
        <v>6855</v>
      </c>
      <c r="H932" s="25" t="s">
        <v>6856</v>
      </c>
      <c r="I932" s="25" t="s">
        <v>6857</v>
      </c>
      <c r="J932" s="24">
        <v>1.341534464073906E-3</v>
      </c>
      <c r="K932" s="24">
        <v>6.020394228661977E-10</v>
      </c>
      <c r="L932" s="24">
        <v>0.99865846493388666</v>
      </c>
    </row>
    <row r="933" spans="1:12" ht="102" x14ac:dyDescent="0.2">
      <c r="A933" s="25" t="s">
        <v>847</v>
      </c>
      <c r="B933" s="25" t="s">
        <v>6832</v>
      </c>
      <c r="C933" s="25" t="s">
        <v>613</v>
      </c>
      <c r="D933" s="25" t="s">
        <v>6339</v>
      </c>
      <c r="E933" s="24" t="b">
        <v>0</v>
      </c>
      <c r="F933" s="25" t="s">
        <v>11</v>
      </c>
      <c r="G933" s="25" t="s">
        <v>6858</v>
      </c>
      <c r="H933" s="25" t="s">
        <v>6859</v>
      </c>
      <c r="I933" s="25" t="s">
        <v>10627</v>
      </c>
      <c r="J933" s="24">
        <v>7.9711630018083363E-3</v>
      </c>
      <c r="K933" s="24">
        <v>2.1756851920055232E-9</v>
      </c>
      <c r="L933" s="24">
        <v>0.99202883482250637</v>
      </c>
    </row>
    <row r="934" spans="1:12" ht="102" x14ac:dyDescent="0.2">
      <c r="A934" s="25" t="s">
        <v>8294</v>
      </c>
      <c r="B934" s="25" t="s">
        <v>8295</v>
      </c>
      <c r="C934" s="25" t="s">
        <v>613</v>
      </c>
      <c r="D934" s="25" t="s">
        <v>6339</v>
      </c>
      <c r="E934" s="24" t="b">
        <v>0</v>
      </c>
      <c r="F934" s="25" t="s">
        <v>11</v>
      </c>
      <c r="G934" s="25" t="s">
        <v>8304</v>
      </c>
      <c r="H934" s="25" t="s">
        <v>11085</v>
      </c>
      <c r="I934" s="25" t="s">
        <v>8306</v>
      </c>
      <c r="J934" s="24">
        <v>3.7447835999150992E-3</v>
      </c>
      <c r="K934" s="24">
        <v>4.0988376742816217E-9</v>
      </c>
      <c r="L934" s="24">
        <v>0.99625521230124736</v>
      </c>
    </row>
    <row r="935" spans="1:12" ht="76.5" x14ac:dyDescent="0.2">
      <c r="A935" s="25" t="s">
        <v>8294</v>
      </c>
      <c r="B935" s="25" t="s">
        <v>8295</v>
      </c>
      <c r="C935" s="25" t="s">
        <v>613</v>
      </c>
      <c r="D935" s="25" t="s">
        <v>6339</v>
      </c>
      <c r="E935" s="24" t="b">
        <v>0</v>
      </c>
      <c r="F935" s="25" t="s">
        <v>11</v>
      </c>
      <c r="G935" s="25" t="s">
        <v>11085</v>
      </c>
      <c r="H935" s="25" t="s">
        <v>8307</v>
      </c>
      <c r="I935" s="25" t="s">
        <v>8308</v>
      </c>
      <c r="J935" s="24">
        <v>1.1119099069464402E-9</v>
      </c>
      <c r="K935" s="24">
        <v>6.8147127903779711E-12</v>
      </c>
      <c r="L935" s="24">
        <v>0.99999999888127533</v>
      </c>
    </row>
    <row r="936" spans="1:12" ht="102" x14ac:dyDescent="0.2">
      <c r="A936" s="25" t="s">
        <v>8294</v>
      </c>
      <c r="B936" s="25" t="s">
        <v>8309</v>
      </c>
      <c r="C936" s="25" t="s">
        <v>613</v>
      </c>
      <c r="D936" s="25" t="s">
        <v>6339</v>
      </c>
      <c r="E936" s="24" t="b">
        <v>0</v>
      </c>
      <c r="F936" s="25" t="s">
        <v>11</v>
      </c>
      <c r="G936" s="25" t="s">
        <v>11086</v>
      </c>
      <c r="H936" s="25" t="s">
        <v>11087</v>
      </c>
      <c r="I936" s="25" t="s">
        <v>11088</v>
      </c>
      <c r="J936" s="24">
        <v>5.9509668890272427E-2</v>
      </c>
      <c r="K936" s="24">
        <v>1.2084718614645935E-10</v>
      </c>
      <c r="L936" s="24">
        <v>0.94049033098888035</v>
      </c>
    </row>
    <row r="937" spans="1:12" ht="140.25" x14ac:dyDescent="0.2">
      <c r="A937" s="25" t="s">
        <v>7673</v>
      </c>
      <c r="B937" s="25" t="s">
        <v>7674</v>
      </c>
      <c r="C937" s="25" t="s">
        <v>613</v>
      </c>
      <c r="D937" s="25" t="s">
        <v>6339</v>
      </c>
      <c r="E937" s="24" t="b">
        <v>0</v>
      </c>
      <c r="F937" s="25" t="s">
        <v>11</v>
      </c>
      <c r="G937" s="25" t="s">
        <v>10906</v>
      </c>
      <c r="H937" s="25" t="s">
        <v>7708</v>
      </c>
      <c r="I937" s="25" t="s">
        <v>10907</v>
      </c>
      <c r="J937" s="24">
        <v>2.1251813298270049E-2</v>
      </c>
      <c r="K937" s="24">
        <v>1.5502239974792505E-7</v>
      </c>
      <c r="L937" s="24">
        <v>0.97874803167933011</v>
      </c>
    </row>
    <row r="938" spans="1:12" ht="102" x14ac:dyDescent="0.2">
      <c r="A938" s="25" t="s">
        <v>7673</v>
      </c>
      <c r="B938" s="25" t="s">
        <v>7710</v>
      </c>
      <c r="C938" s="25" t="s">
        <v>613</v>
      </c>
      <c r="D938" s="25" t="s">
        <v>6339</v>
      </c>
      <c r="E938" s="24" t="b">
        <v>0</v>
      </c>
      <c r="F938" s="25" t="s">
        <v>11</v>
      </c>
      <c r="G938" s="25" t="s">
        <v>7711</v>
      </c>
      <c r="H938" s="25" t="s">
        <v>7712</v>
      </c>
      <c r="I938" s="25" t="s">
        <v>7713</v>
      </c>
      <c r="J938" s="24">
        <v>4.4380412836698109E-3</v>
      </c>
      <c r="K938" s="24">
        <v>6.7181483790649532E-9</v>
      </c>
      <c r="L938" s="24">
        <v>0.99556195199818187</v>
      </c>
    </row>
    <row r="939" spans="1:12" ht="102" x14ac:dyDescent="0.2">
      <c r="A939" s="25" t="s">
        <v>7673</v>
      </c>
      <c r="B939" s="25" t="s">
        <v>7674</v>
      </c>
      <c r="C939" s="25" t="s">
        <v>613</v>
      </c>
      <c r="D939" s="25" t="s">
        <v>6339</v>
      </c>
      <c r="E939" s="24" t="b">
        <v>0</v>
      </c>
      <c r="F939" s="25" t="s">
        <v>11</v>
      </c>
      <c r="G939" s="25" t="s">
        <v>10908</v>
      </c>
      <c r="H939" s="25" t="s">
        <v>7718</v>
      </c>
      <c r="I939" s="25" t="s">
        <v>7719</v>
      </c>
      <c r="J939" s="24">
        <v>3.5844711844408078E-3</v>
      </c>
      <c r="K939" s="24">
        <v>3.9391745045587871E-10</v>
      </c>
      <c r="L939" s="24">
        <v>0.99641552842164183</v>
      </c>
    </row>
    <row r="940" spans="1:12" ht="114.75" x14ac:dyDescent="0.2">
      <c r="A940" s="25" t="s">
        <v>7673</v>
      </c>
      <c r="B940" s="25" t="s">
        <v>7674</v>
      </c>
      <c r="C940" s="25" t="s">
        <v>613</v>
      </c>
      <c r="D940" s="25" t="s">
        <v>6339</v>
      </c>
      <c r="E940" s="24" t="b">
        <v>0</v>
      </c>
      <c r="F940" s="25" t="s">
        <v>11</v>
      </c>
      <c r="G940" s="25" t="s">
        <v>7718</v>
      </c>
      <c r="H940" s="25" t="s">
        <v>7720</v>
      </c>
      <c r="I940" s="25" t="s">
        <v>7721</v>
      </c>
      <c r="J940" s="24">
        <v>3.901340110843724E-4</v>
      </c>
      <c r="K940" s="24">
        <v>2.5267461939825306E-10</v>
      </c>
      <c r="L940" s="24">
        <v>0.999609865736241</v>
      </c>
    </row>
    <row r="941" spans="1:12" ht="140.25" x14ac:dyDescent="0.2">
      <c r="A941" s="25" t="s">
        <v>7673</v>
      </c>
      <c r="B941" s="25" t="s">
        <v>7674</v>
      </c>
      <c r="C941" s="25" t="s">
        <v>613</v>
      </c>
      <c r="D941" s="25" t="s">
        <v>6339</v>
      </c>
      <c r="E941" s="24" t="b">
        <v>0</v>
      </c>
      <c r="F941" s="25" t="s">
        <v>11</v>
      </c>
      <c r="G941" s="25" t="s">
        <v>7722</v>
      </c>
      <c r="H941" s="25" t="s">
        <v>10909</v>
      </c>
      <c r="I941" s="25" t="s">
        <v>7724</v>
      </c>
      <c r="J941" s="24">
        <v>0.14229266958676276</v>
      </c>
      <c r="K941" s="24">
        <v>8.0926069821715518E-9</v>
      </c>
      <c r="L941" s="24">
        <v>0.85770732232063018</v>
      </c>
    </row>
    <row r="942" spans="1:12" ht="140.25" x14ac:dyDescent="0.2">
      <c r="A942" s="25" t="s">
        <v>1815</v>
      </c>
      <c r="B942" s="25" t="s">
        <v>1816</v>
      </c>
      <c r="C942" s="25" t="s">
        <v>613</v>
      </c>
      <c r="D942" s="25" t="s">
        <v>407</v>
      </c>
      <c r="E942" s="24" t="b">
        <v>0</v>
      </c>
      <c r="F942" s="25" t="s">
        <v>11</v>
      </c>
      <c r="G942" s="25" t="s">
        <v>1817</v>
      </c>
      <c r="H942" s="25" t="s">
        <v>9398</v>
      </c>
      <c r="I942" s="25" t="s">
        <v>9399</v>
      </c>
      <c r="J942" s="24">
        <v>5.374906007859137E-4</v>
      </c>
      <c r="K942" s="24">
        <v>6.5387145583465736E-5</v>
      </c>
      <c r="L942" s="24">
        <v>0.99939712225363064</v>
      </c>
    </row>
    <row r="943" spans="1:12" ht="127.5" x14ac:dyDescent="0.2">
      <c r="A943" s="25" t="s">
        <v>4576</v>
      </c>
      <c r="B943" s="25" t="s">
        <v>4587</v>
      </c>
      <c r="C943" s="25" t="s">
        <v>613</v>
      </c>
      <c r="D943" s="25" t="s">
        <v>4127</v>
      </c>
      <c r="E943" s="24" t="b">
        <v>0</v>
      </c>
      <c r="F943" s="25" t="s">
        <v>11</v>
      </c>
      <c r="G943" s="25" t="s">
        <v>4588</v>
      </c>
      <c r="H943" s="25" t="s">
        <v>4589</v>
      </c>
      <c r="I943" s="25" t="s">
        <v>4590</v>
      </c>
      <c r="J943" s="24">
        <v>4.2494765465442997E-3</v>
      </c>
      <c r="K943" s="24">
        <v>1.3092813307648887E-7</v>
      </c>
      <c r="L943" s="24">
        <v>0.9957503925253226</v>
      </c>
    </row>
    <row r="944" spans="1:12" ht="114.75" x14ac:dyDescent="0.2">
      <c r="A944" s="25" t="s">
        <v>2757</v>
      </c>
      <c r="B944" s="25" t="s">
        <v>2758</v>
      </c>
      <c r="C944" s="25" t="s">
        <v>613</v>
      </c>
      <c r="D944" s="25" t="s">
        <v>407</v>
      </c>
      <c r="E944" s="24" t="b">
        <v>1</v>
      </c>
      <c r="F944" s="25" t="s">
        <v>11</v>
      </c>
      <c r="G944" s="25" t="s">
        <v>9085</v>
      </c>
      <c r="H944" s="25" t="s">
        <v>2762</v>
      </c>
      <c r="I944" s="25" t="s">
        <v>2763</v>
      </c>
      <c r="J944" s="24">
        <v>4.5896228826588509E-22</v>
      </c>
      <c r="K944" s="24">
        <v>1.6178476217506691E-11</v>
      </c>
      <c r="L944" s="24">
        <v>0.99999999998382161</v>
      </c>
    </row>
    <row r="945" spans="1:12" ht="114.75" x14ac:dyDescent="0.2">
      <c r="A945" s="25" t="s">
        <v>6041</v>
      </c>
      <c r="B945" s="25" t="s">
        <v>6042</v>
      </c>
      <c r="C945" s="25" t="s">
        <v>613</v>
      </c>
      <c r="D945" s="25" t="s">
        <v>5924</v>
      </c>
      <c r="E945" s="24" t="b">
        <v>0</v>
      </c>
      <c r="F945" s="25" t="s">
        <v>11</v>
      </c>
      <c r="G945" s="25" t="s">
        <v>6043</v>
      </c>
      <c r="H945" s="25" t="s">
        <v>6044</v>
      </c>
      <c r="I945" s="25" t="s">
        <v>6045</v>
      </c>
      <c r="J945" s="24">
        <v>6.5136039513691887E-2</v>
      </c>
      <c r="K945" s="24">
        <v>6.1117590108543735E-10</v>
      </c>
      <c r="L945" s="24">
        <v>0.93486395987513227</v>
      </c>
    </row>
    <row r="946" spans="1:12" ht="127.5" x14ac:dyDescent="0.2">
      <c r="A946" s="25" t="s">
        <v>6795</v>
      </c>
      <c r="B946" s="25" t="s">
        <v>6812</v>
      </c>
      <c r="C946" s="25" t="s">
        <v>613</v>
      </c>
      <c r="D946" s="25" t="s">
        <v>6339</v>
      </c>
      <c r="E946" s="24" t="b">
        <v>0</v>
      </c>
      <c r="F946" s="25" t="s">
        <v>11</v>
      </c>
      <c r="G946" s="25" t="s">
        <v>6816</v>
      </c>
      <c r="H946" s="25" t="s">
        <v>6817</v>
      </c>
      <c r="I946" s="25" t="s">
        <v>6818</v>
      </c>
      <c r="J946" s="24">
        <v>0.27731609425924636</v>
      </c>
      <c r="K946" s="24">
        <v>2.7565264296371544E-10</v>
      </c>
      <c r="L946" s="24">
        <v>0.72268390546510097</v>
      </c>
    </row>
    <row r="947" spans="1:12" ht="140.25" x14ac:dyDescent="0.2">
      <c r="A947" s="25" t="s">
        <v>6528</v>
      </c>
      <c r="B947" s="25" t="s">
        <v>6535</v>
      </c>
      <c r="C947" s="25" t="s">
        <v>613</v>
      </c>
      <c r="D947" s="25" t="s">
        <v>6339</v>
      </c>
      <c r="E947" s="24" t="b">
        <v>0</v>
      </c>
      <c r="F947" s="25" t="s">
        <v>11</v>
      </c>
      <c r="G947" s="25" t="s">
        <v>6548</v>
      </c>
      <c r="H947" s="25" t="s">
        <v>6549</v>
      </c>
      <c r="I947" s="25" t="s">
        <v>10541</v>
      </c>
      <c r="J947" s="24">
        <v>3.4125461351110449E-2</v>
      </c>
      <c r="K947" s="24">
        <v>5.6513173739702152E-10</v>
      </c>
      <c r="L947" s="24">
        <v>0.96587453808375789</v>
      </c>
    </row>
    <row r="948" spans="1:12" ht="102" x14ac:dyDescent="0.2">
      <c r="A948" s="25" t="s">
        <v>6528</v>
      </c>
      <c r="B948" s="25" t="s">
        <v>6535</v>
      </c>
      <c r="C948" s="25" t="s">
        <v>613</v>
      </c>
      <c r="D948" s="25" t="s">
        <v>6339</v>
      </c>
      <c r="E948" s="24" t="b">
        <v>0</v>
      </c>
      <c r="F948" s="25" t="s">
        <v>11</v>
      </c>
      <c r="G948" s="25" t="s">
        <v>6551</v>
      </c>
      <c r="H948" s="25" t="s">
        <v>6552</v>
      </c>
      <c r="I948" s="25" t="s">
        <v>6553</v>
      </c>
      <c r="J948" s="24">
        <v>7.3751430875486634E-2</v>
      </c>
      <c r="K948" s="24">
        <v>3.9297975817281017E-9</v>
      </c>
      <c r="L948" s="24">
        <v>0.92624856519471566</v>
      </c>
    </row>
    <row r="949" spans="1:12" ht="153" x14ac:dyDescent="0.2">
      <c r="A949" s="25" t="s">
        <v>6528</v>
      </c>
      <c r="B949" s="25" t="s">
        <v>6529</v>
      </c>
      <c r="C949" s="25" t="s">
        <v>613</v>
      </c>
      <c r="D949" s="25" t="s">
        <v>6339</v>
      </c>
      <c r="E949" s="24" t="b">
        <v>0</v>
      </c>
      <c r="F949" s="25" t="s">
        <v>11</v>
      </c>
      <c r="G949" s="25" t="s">
        <v>6554</v>
      </c>
      <c r="H949" s="25" t="s">
        <v>6555</v>
      </c>
      <c r="I949" s="25" t="s">
        <v>9085</v>
      </c>
      <c r="J949" s="24">
        <v>2.5025769700035162E-3</v>
      </c>
      <c r="K949" s="24">
        <v>6.7216508965986773E-9</v>
      </c>
      <c r="L949" s="24">
        <v>0.99749741630834565</v>
      </c>
    </row>
    <row r="950" spans="1:12" ht="114.75" x14ac:dyDescent="0.2">
      <c r="A950" s="25" t="s">
        <v>6528</v>
      </c>
      <c r="B950" s="25" t="s">
        <v>6529</v>
      </c>
      <c r="C950" s="25" t="s">
        <v>613</v>
      </c>
      <c r="D950" s="25" t="s">
        <v>6339</v>
      </c>
      <c r="E950" s="24" t="b">
        <v>0</v>
      </c>
      <c r="F950" s="25" t="s">
        <v>11</v>
      </c>
      <c r="G950" s="25" t="s">
        <v>6557</v>
      </c>
      <c r="H950" s="25" t="s">
        <v>6558</v>
      </c>
      <c r="I950" s="25" t="s">
        <v>9085</v>
      </c>
      <c r="J950" s="24">
        <v>3.6402913384705067E-6</v>
      </c>
      <c r="K950" s="24">
        <v>1.1082620421487336E-11</v>
      </c>
      <c r="L950" s="24">
        <v>0.99999635969757894</v>
      </c>
    </row>
    <row r="951" spans="1:12" ht="191.25" x14ac:dyDescent="0.2">
      <c r="A951" s="25" t="s">
        <v>3685</v>
      </c>
      <c r="B951" s="25" t="s">
        <v>7931</v>
      </c>
      <c r="C951" s="25" t="s">
        <v>613</v>
      </c>
      <c r="D951" s="25" t="s">
        <v>6339</v>
      </c>
      <c r="E951" s="24" t="b">
        <v>0</v>
      </c>
      <c r="F951" s="25" t="s">
        <v>11</v>
      </c>
      <c r="G951" s="25" t="s">
        <v>7965</v>
      </c>
      <c r="H951" s="25" t="s">
        <v>7966</v>
      </c>
      <c r="I951" s="25" t="s">
        <v>7967</v>
      </c>
      <c r="J951" s="24">
        <v>3.9481265617490793E-3</v>
      </c>
      <c r="K951" s="24">
        <v>4.8273370527753059E-12</v>
      </c>
      <c r="L951" s="24">
        <v>0.99605187343342361</v>
      </c>
    </row>
    <row r="952" spans="1:12" ht="267.75" x14ac:dyDescent="0.2">
      <c r="A952" s="25" t="s">
        <v>3685</v>
      </c>
      <c r="B952" s="25" t="s">
        <v>7931</v>
      </c>
      <c r="C952" s="25" t="s">
        <v>613</v>
      </c>
      <c r="D952" s="25" t="s">
        <v>6339</v>
      </c>
      <c r="E952" s="24" t="b">
        <v>0</v>
      </c>
      <c r="F952" s="25" t="s">
        <v>11</v>
      </c>
      <c r="G952" s="25" t="s">
        <v>7966</v>
      </c>
      <c r="H952" s="25" t="s">
        <v>7968</v>
      </c>
      <c r="I952" s="25" t="s">
        <v>7969</v>
      </c>
      <c r="J952" s="24">
        <v>6.5915350824973526E-4</v>
      </c>
      <c r="K952" s="24">
        <v>1.1188863726219582E-11</v>
      </c>
      <c r="L952" s="24">
        <v>0.99934084648056143</v>
      </c>
    </row>
    <row r="953" spans="1:12" ht="89.25" x14ac:dyDescent="0.2">
      <c r="A953" s="25" t="s">
        <v>6399</v>
      </c>
      <c r="B953" s="25" t="s">
        <v>6400</v>
      </c>
      <c r="C953" s="25" t="s">
        <v>613</v>
      </c>
      <c r="D953" s="25" t="s">
        <v>6339</v>
      </c>
      <c r="E953" s="24" t="b">
        <v>0</v>
      </c>
      <c r="F953" s="25" t="s">
        <v>11</v>
      </c>
      <c r="G953" s="25" t="s">
        <v>6403</v>
      </c>
      <c r="H953" s="25" t="s">
        <v>10517</v>
      </c>
      <c r="I953" s="25" t="s">
        <v>9085</v>
      </c>
      <c r="J953" s="24">
        <v>4.8003301762424562E-6</v>
      </c>
      <c r="K953" s="24">
        <v>1.6245021562164866E-11</v>
      </c>
      <c r="L953" s="24">
        <v>0.99999519965357886</v>
      </c>
    </row>
    <row r="954" spans="1:12" ht="114.75" x14ac:dyDescent="0.2">
      <c r="A954" s="25" t="s">
        <v>6399</v>
      </c>
      <c r="B954" s="25" t="s">
        <v>6400</v>
      </c>
      <c r="C954" s="25" t="s">
        <v>613</v>
      </c>
      <c r="D954" s="25" t="s">
        <v>6339</v>
      </c>
      <c r="E954" s="24" t="b">
        <v>0</v>
      </c>
      <c r="F954" s="25" t="s">
        <v>11</v>
      </c>
      <c r="G954" s="25" t="s">
        <v>6408</v>
      </c>
      <c r="H954" s="25" t="s">
        <v>6410</v>
      </c>
      <c r="I954" s="25" t="s">
        <v>6411</v>
      </c>
      <c r="J954" s="24">
        <v>0.19210278365900327</v>
      </c>
      <c r="K954" s="24">
        <v>4.7639564224330859E-10</v>
      </c>
      <c r="L954" s="24">
        <v>0.80789721586460106</v>
      </c>
    </row>
    <row r="955" spans="1:12" ht="178.5" x14ac:dyDescent="0.2">
      <c r="A955" s="25" t="s">
        <v>6399</v>
      </c>
      <c r="B955" s="25" t="s">
        <v>6400</v>
      </c>
      <c r="C955" s="25" t="s">
        <v>613</v>
      </c>
      <c r="D955" s="25" t="s">
        <v>6339</v>
      </c>
      <c r="E955" s="24" t="b">
        <v>0</v>
      </c>
      <c r="F955" s="25" t="s">
        <v>11</v>
      </c>
      <c r="G955" s="25" t="s">
        <v>10523</v>
      </c>
      <c r="H955" s="25" t="s">
        <v>6430</v>
      </c>
      <c r="I955" s="25" t="s">
        <v>6431</v>
      </c>
      <c r="J955" s="24">
        <v>0.28813391826638246</v>
      </c>
      <c r="K955" s="24">
        <v>9.5371843653074461E-11</v>
      </c>
      <c r="L955" s="24">
        <v>0.71186608163824561</v>
      </c>
    </row>
    <row r="956" spans="1:12" ht="191.25" x14ac:dyDescent="0.2">
      <c r="A956" s="25" t="s">
        <v>6399</v>
      </c>
      <c r="B956" s="25" t="s">
        <v>6400</v>
      </c>
      <c r="C956" s="25" t="s">
        <v>613</v>
      </c>
      <c r="D956" s="25" t="s">
        <v>6339</v>
      </c>
      <c r="E956" s="24" t="b">
        <v>0</v>
      </c>
      <c r="F956" s="25" t="s">
        <v>11</v>
      </c>
      <c r="G956" s="25" t="s">
        <v>6432</v>
      </c>
      <c r="H956" s="25" t="s">
        <v>6433</v>
      </c>
      <c r="I956" s="25" t="s">
        <v>6434</v>
      </c>
      <c r="J956" s="24">
        <v>3.6498523159400561E-3</v>
      </c>
      <c r="K956" s="24">
        <v>1.0908969224370167E-9</v>
      </c>
      <c r="L956" s="24">
        <v>0.99635014659316312</v>
      </c>
    </row>
    <row r="957" spans="1:12" ht="153" x14ac:dyDescent="0.2">
      <c r="A957" s="25" t="s">
        <v>6399</v>
      </c>
      <c r="B957" s="25" t="s">
        <v>6400</v>
      </c>
      <c r="C957" s="25" t="s">
        <v>613</v>
      </c>
      <c r="D957" s="25" t="s">
        <v>6339</v>
      </c>
      <c r="E957" s="24" t="b">
        <v>0</v>
      </c>
      <c r="F957" s="25" t="s">
        <v>11</v>
      </c>
      <c r="G957" s="25" t="s">
        <v>6435</v>
      </c>
      <c r="H957" s="25" t="s">
        <v>6436</v>
      </c>
      <c r="I957" s="25" t="s">
        <v>6437</v>
      </c>
      <c r="J957" s="24">
        <v>4.1877060060994103E-3</v>
      </c>
      <c r="K957" s="24">
        <v>1.5643551646046175E-10</v>
      </c>
      <c r="L957" s="24">
        <v>0.99581229383746495</v>
      </c>
    </row>
    <row r="958" spans="1:12" ht="114.75" x14ac:dyDescent="0.2">
      <c r="A958" s="25" t="s">
        <v>2335</v>
      </c>
      <c r="B958" s="25" t="s">
        <v>2360</v>
      </c>
      <c r="C958" s="25" t="s">
        <v>613</v>
      </c>
      <c r="D958" s="25" t="s">
        <v>407</v>
      </c>
      <c r="E958" s="24" t="b">
        <v>0</v>
      </c>
      <c r="F958" s="25" t="s">
        <v>11</v>
      </c>
      <c r="G958" s="25" t="s">
        <v>2361</v>
      </c>
      <c r="H958" s="25" t="s">
        <v>2362</v>
      </c>
      <c r="I958" s="25" t="s">
        <v>9505</v>
      </c>
      <c r="J958" s="24">
        <v>2.611008314495529E-8</v>
      </c>
      <c r="K958" s="24">
        <v>1.0108071831492835E-6</v>
      </c>
      <c r="L958" s="24">
        <v>0.99999896308273384</v>
      </c>
    </row>
    <row r="959" spans="1:12" ht="306" x14ac:dyDescent="0.2">
      <c r="A959" s="25" t="s">
        <v>6741</v>
      </c>
      <c r="B959" s="25" t="s">
        <v>6742</v>
      </c>
      <c r="C959" s="25" t="s">
        <v>613</v>
      </c>
      <c r="D959" s="25" t="s">
        <v>6339</v>
      </c>
      <c r="E959" s="24" t="b">
        <v>0</v>
      </c>
      <c r="F959" s="25" t="s">
        <v>11</v>
      </c>
      <c r="G959" s="25" t="s">
        <v>9085</v>
      </c>
      <c r="H959" s="25" t="s">
        <v>10594</v>
      </c>
      <c r="I959" s="25" t="s">
        <v>10595</v>
      </c>
      <c r="J959" s="24">
        <v>0.27512037752171209</v>
      </c>
      <c r="K959" s="24">
        <v>2.3117891172129897E-8</v>
      </c>
      <c r="L959" s="24">
        <v>0.72487959936039681</v>
      </c>
    </row>
    <row r="960" spans="1:12" ht="255" x14ac:dyDescent="0.2">
      <c r="A960" s="25" t="s">
        <v>6741</v>
      </c>
      <c r="B960" s="25" t="s">
        <v>6742</v>
      </c>
      <c r="C960" s="25" t="s">
        <v>613</v>
      </c>
      <c r="D960" s="25" t="s">
        <v>6339</v>
      </c>
      <c r="E960" s="24" t="b">
        <v>0</v>
      </c>
      <c r="F960" s="25" t="s">
        <v>11</v>
      </c>
      <c r="G960" s="25" t="s">
        <v>10594</v>
      </c>
      <c r="H960" s="25" t="s">
        <v>6788</v>
      </c>
      <c r="I960" s="25" t="s">
        <v>10596</v>
      </c>
      <c r="J960" s="24">
        <v>4.5901613269887412E-2</v>
      </c>
      <c r="K960" s="24">
        <v>4.4978753994671468E-9</v>
      </c>
      <c r="L960" s="24">
        <v>0.9540983822322372</v>
      </c>
    </row>
    <row r="961" spans="1:12" ht="165.75" x14ac:dyDescent="0.2">
      <c r="A961" s="25" t="s">
        <v>1132</v>
      </c>
      <c r="B961" s="25" t="s">
        <v>1133</v>
      </c>
      <c r="C961" s="25" t="s">
        <v>613</v>
      </c>
      <c r="D961" s="25" t="s">
        <v>407</v>
      </c>
      <c r="E961" s="24" t="b">
        <v>0</v>
      </c>
      <c r="F961" s="25" t="s">
        <v>11</v>
      </c>
      <c r="G961" s="25" t="s">
        <v>1134</v>
      </c>
      <c r="H961" s="25" t="s">
        <v>1135</v>
      </c>
      <c r="I961" s="25" t="s">
        <v>1136</v>
      </c>
      <c r="J961" s="24">
        <v>3.3126496213473745E-4</v>
      </c>
      <c r="K961" s="24">
        <v>5.3633996527993086E-5</v>
      </c>
      <c r="L961" s="24">
        <v>0.99961510104133733</v>
      </c>
    </row>
    <row r="962" spans="1:12" ht="178.5" x14ac:dyDescent="0.2">
      <c r="A962" s="25" t="s">
        <v>1795</v>
      </c>
      <c r="B962" s="25" t="s">
        <v>5091</v>
      </c>
      <c r="C962" s="25" t="s">
        <v>613</v>
      </c>
      <c r="D962" s="25" t="s">
        <v>4127</v>
      </c>
      <c r="E962" s="24" t="b">
        <v>0</v>
      </c>
      <c r="F962" s="25" t="s">
        <v>11</v>
      </c>
      <c r="G962" s="25" t="s">
        <v>5095</v>
      </c>
      <c r="H962" s="25" t="s">
        <v>10196</v>
      </c>
      <c r="I962" s="25" t="s">
        <v>5097</v>
      </c>
      <c r="J962" s="24">
        <v>5.8875293434041986E-5</v>
      </c>
      <c r="K962" s="24">
        <v>4.1235179394994592E-10</v>
      </c>
      <c r="L962" s="24">
        <v>0.99994112429421422</v>
      </c>
    </row>
    <row r="963" spans="1:12" ht="165.75" x14ac:dyDescent="0.2">
      <c r="A963" s="25" t="s">
        <v>1024</v>
      </c>
      <c r="B963" s="25" t="s">
        <v>4599</v>
      </c>
      <c r="C963" s="25" t="s">
        <v>613</v>
      </c>
      <c r="D963" s="25" t="s">
        <v>4127</v>
      </c>
      <c r="E963" s="24" t="b">
        <v>0</v>
      </c>
      <c r="F963" s="25" t="s">
        <v>11</v>
      </c>
      <c r="G963" s="25" t="s">
        <v>4603</v>
      </c>
      <c r="H963" s="25" t="s">
        <v>4604</v>
      </c>
      <c r="I963" s="25" t="s">
        <v>10026</v>
      </c>
      <c r="J963" s="24">
        <v>6.1198073089943909E-4</v>
      </c>
      <c r="K963" s="24">
        <v>2.2620563678849232E-10</v>
      </c>
      <c r="L963" s="24">
        <v>0.99938801904289487</v>
      </c>
    </row>
    <row r="964" spans="1:12" ht="267.75" x14ac:dyDescent="0.2">
      <c r="A964" s="25" t="s">
        <v>1024</v>
      </c>
      <c r="B964" s="25" t="s">
        <v>4606</v>
      </c>
      <c r="C964" s="25" t="s">
        <v>613</v>
      </c>
      <c r="D964" s="25" t="s">
        <v>4127</v>
      </c>
      <c r="E964" s="24" t="b">
        <v>0</v>
      </c>
      <c r="F964" s="25" t="s">
        <v>11</v>
      </c>
      <c r="G964" s="25" t="s">
        <v>4604</v>
      </c>
      <c r="H964" s="25" t="s">
        <v>4607</v>
      </c>
      <c r="I964" s="25" t="s">
        <v>10027</v>
      </c>
      <c r="J964" s="24">
        <v>5.2304641353359271E-3</v>
      </c>
      <c r="K964" s="24">
        <v>1.6807819219439217E-10</v>
      </c>
      <c r="L964" s="24">
        <v>0.99476953569658588</v>
      </c>
    </row>
    <row r="965" spans="1:12" ht="204" x14ac:dyDescent="0.2">
      <c r="A965" s="25" t="s">
        <v>1024</v>
      </c>
      <c r="B965" s="25" t="s">
        <v>4609</v>
      </c>
      <c r="C965" s="25" t="s">
        <v>613</v>
      </c>
      <c r="D965" s="25" t="s">
        <v>4127</v>
      </c>
      <c r="E965" s="24" t="b">
        <v>0</v>
      </c>
      <c r="F965" s="25" t="s">
        <v>11</v>
      </c>
      <c r="G965" s="25" t="s">
        <v>4607</v>
      </c>
      <c r="H965" s="25" t="s">
        <v>10028</v>
      </c>
      <c r="I965" s="25" t="s">
        <v>10029</v>
      </c>
      <c r="J965" s="24">
        <v>5.5884919158941267E-4</v>
      </c>
      <c r="K965" s="24">
        <v>3.9500351960528094E-10</v>
      </c>
      <c r="L965" s="24">
        <v>0.9994411504134072</v>
      </c>
    </row>
    <row r="966" spans="1:12" ht="140.25" x14ac:dyDescent="0.2">
      <c r="A966" s="25" t="s">
        <v>2182</v>
      </c>
      <c r="B966" s="25" t="s">
        <v>5276</v>
      </c>
      <c r="C966" s="25" t="s">
        <v>613</v>
      </c>
      <c r="D966" s="25" t="s">
        <v>4127</v>
      </c>
      <c r="E966" s="24" t="b">
        <v>0</v>
      </c>
      <c r="F966" s="25" t="s">
        <v>11</v>
      </c>
      <c r="G966" s="25" t="s">
        <v>5277</v>
      </c>
      <c r="H966" s="25" t="s">
        <v>10244</v>
      </c>
      <c r="I966" s="25" t="s">
        <v>10245</v>
      </c>
      <c r="J966" s="24">
        <v>8.6750925009571947E-3</v>
      </c>
      <c r="K966" s="24">
        <v>6.7274465811820337E-10</v>
      </c>
      <c r="L966" s="24">
        <v>0.99132490682629815</v>
      </c>
    </row>
    <row r="967" spans="1:12" ht="204" x14ac:dyDescent="0.2">
      <c r="A967" s="25" t="s">
        <v>7739</v>
      </c>
      <c r="B967" s="25" t="s">
        <v>7740</v>
      </c>
      <c r="C967" s="25" t="s">
        <v>613</v>
      </c>
      <c r="D967" s="25" t="s">
        <v>6339</v>
      </c>
      <c r="E967" s="24" t="b">
        <v>0</v>
      </c>
      <c r="F967" s="25" t="s">
        <v>11</v>
      </c>
      <c r="G967" s="25" t="s">
        <v>7741</v>
      </c>
      <c r="H967" s="25" t="s">
        <v>10916</v>
      </c>
      <c r="I967" s="25" t="s">
        <v>7743</v>
      </c>
      <c r="J967" s="24">
        <v>3.3801224252680952E-6</v>
      </c>
      <c r="K967" s="24">
        <v>2.2914064759023714E-10</v>
      </c>
      <c r="L967" s="24">
        <v>0.99999661964843423</v>
      </c>
    </row>
    <row r="968" spans="1:12" ht="140.25" x14ac:dyDescent="0.2">
      <c r="A968" s="25" t="s">
        <v>9027</v>
      </c>
      <c r="B968" s="25" t="s">
        <v>9028</v>
      </c>
      <c r="C968" s="25" t="s">
        <v>613</v>
      </c>
      <c r="D968" s="25" t="s">
        <v>8821</v>
      </c>
      <c r="E968" s="24" t="b">
        <v>0</v>
      </c>
      <c r="F968" s="25" t="s">
        <v>11</v>
      </c>
      <c r="G968" s="25" t="s">
        <v>9029</v>
      </c>
      <c r="H968" s="25" t="s">
        <v>9030</v>
      </c>
      <c r="I968" s="25" t="s">
        <v>9031</v>
      </c>
      <c r="J968" s="24">
        <v>7.4976705867689716E-3</v>
      </c>
      <c r="K968" s="24">
        <v>2.543747888447432E-9</v>
      </c>
      <c r="L968" s="24">
        <v>0.99250232686948325</v>
      </c>
    </row>
    <row r="969" spans="1:12" ht="89.25" x14ac:dyDescent="0.2">
      <c r="A969" s="25" t="s">
        <v>9027</v>
      </c>
      <c r="B969" s="25" t="s">
        <v>9032</v>
      </c>
      <c r="C969" s="25" t="s">
        <v>613</v>
      </c>
      <c r="D969" s="25" t="s">
        <v>8821</v>
      </c>
      <c r="E969" s="24" t="b">
        <v>0</v>
      </c>
      <c r="F969" s="25" t="s">
        <v>11</v>
      </c>
      <c r="G969" s="25" t="s">
        <v>9030</v>
      </c>
      <c r="H969" s="25" t="s">
        <v>9033</v>
      </c>
      <c r="I969" s="25" t="s">
        <v>9034</v>
      </c>
      <c r="J969" s="24">
        <v>4.4385295241756762E-6</v>
      </c>
      <c r="K969" s="24">
        <v>8.3026670793942712E-10</v>
      </c>
      <c r="L969" s="24">
        <v>0.99999556064020911</v>
      </c>
    </row>
    <row r="970" spans="1:12" ht="76.5" x14ac:dyDescent="0.2">
      <c r="A970" s="25" t="s">
        <v>9027</v>
      </c>
      <c r="B970" s="25" t="s">
        <v>9035</v>
      </c>
      <c r="C970" s="25" t="s">
        <v>613</v>
      </c>
      <c r="D970" s="25" t="s">
        <v>8821</v>
      </c>
      <c r="E970" s="24" t="b">
        <v>0</v>
      </c>
      <c r="F970" s="25" t="s">
        <v>11</v>
      </c>
      <c r="G970" s="25" t="s">
        <v>11305</v>
      </c>
      <c r="H970" s="25" t="s">
        <v>9037</v>
      </c>
      <c r="I970" s="25" t="s">
        <v>9038</v>
      </c>
      <c r="J970" s="24">
        <v>6.8833689639996504E-2</v>
      </c>
      <c r="K970" s="24">
        <v>1.3517809381207248E-9</v>
      </c>
      <c r="L970" s="24">
        <v>0.93116630900822261</v>
      </c>
    </row>
    <row r="971" spans="1:12" ht="140.25" x14ac:dyDescent="0.2">
      <c r="A971" s="25" t="s">
        <v>7416</v>
      </c>
      <c r="B971" s="25" t="s">
        <v>7427</v>
      </c>
      <c r="C971" s="25" t="s">
        <v>613</v>
      </c>
      <c r="D971" s="25" t="s">
        <v>6339</v>
      </c>
      <c r="E971" s="24" t="b">
        <v>0</v>
      </c>
      <c r="F971" s="25" t="s">
        <v>11</v>
      </c>
      <c r="G971" s="25" t="s">
        <v>7432</v>
      </c>
      <c r="H971" s="25" t="s">
        <v>10823</v>
      </c>
      <c r="I971" s="25" t="s">
        <v>10824</v>
      </c>
      <c r="J971" s="24">
        <v>3.6115477327686168E-4</v>
      </c>
      <c r="K971" s="24">
        <v>1.1331299347339788E-10</v>
      </c>
      <c r="L971" s="24">
        <v>0.99963884511341006</v>
      </c>
    </row>
    <row r="972" spans="1:12" ht="216.75" x14ac:dyDescent="0.2">
      <c r="A972" s="25" t="s">
        <v>7416</v>
      </c>
      <c r="B972" s="25" t="s">
        <v>7435</v>
      </c>
      <c r="C972" s="25" t="s">
        <v>613</v>
      </c>
      <c r="D972" s="25" t="s">
        <v>6339</v>
      </c>
      <c r="E972" s="24" t="b">
        <v>0</v>
      </c>
      <c r="F972" s="25" t="s">
        <v>11</v>
      </c>
      <c r="G972" s="25" t="s">
        <v>7436</v>
      </c>
      <c r="H972" s="25" t="s">
        <v>10825</v>
      </c>
      <c r="I972" s="25" t="s">
        <v>10826</v>
      </c>
      <c r="J972" s="24">
        <v>2.2133300628239394E-5</v>
      </c>
      <c r="K972" s="24">
        <v>5.2017562675368643E-9</v>
      </c>
      <c r="L972" s="24">
        <v>0.99997786149761558</v>
      </c>
    </row>
    <row r="973" spans="1:12" ht="127.5" x14ac:dyDescent="0.2">
      <c r="A973" s="25" t="s">
        <v>7416</v>
      </c>
      <c r="B973" s="25" t="s">
        <v>7427</v>
      </c>
      <c r="C973" s="25" t="s">
        <v>613</v>
      </c>
      <c r="D973" s="25" t="s">
        <v>6339</v>
      </c>
      <c r="E973" s="24" t="b">
        <v>0</v>
      </c>
      <c r="F973" s="25" t="s">
        <v>11</v>
      </c>
      <c r="G973" s="25" t="s">
        <v>10825</v>
      </c>
      <c r="H973" s="25" t="s">
        <v>10827</v>
      </c>
      <c r="I973" s="25" t="s">
        <v>7440</v>
      </c>
      <c r="J973" s="24">
        <v>1.0832453029501916E-4</v>
      </c>
      <c r="K973" s="24">
        <v>2.3465110550636558E-11</v>
      </c>
      <c r="L973" s="24">
        <v>0.99989167544623991</v>
      </c>
    </row>
    <row r="974" spans="1:12" ht="165.75" x14ac:dyDescent="0.2">
      <c r="A974" s="25" t="s">
        <v>3439</v>
      </c>
      <c r="B974" s="25" t="s">
        <v>7788</v>
      </c>
      <c r="C974" s="25" t="s">
        <v>613</v>
      </c>
      <c r="D974" s="25" t="s">
        <v>6339</v>
      </c>
      <c r="E974" s="24" t="b">
        <v>0</v>
      </c>
      <c r="F974" s="25" t="s">
        <v>11</v>
      </c>
      <c r="G974" s="25" t="s">
        <v>7794</v>
      </c>
      <c r="H974" s="25" t="s">
        <v>10925</v>
      </c>
      <c r="I974" s="25" t="s">
        <v>10926</v>
      </c>
      <c r="J974" s="24">
        <v>1.9976568643636599E-2</v>
      </c>
      <c r="K974" s="24">
        <v>1.0902405694305078E-7</v>
      </c>
      <c r="L974" s="24">
        <v>0.98002332233230649</v>
      </c>
    </row>
    <row r="975" spans="1:12" ht="318.75" x14ac:dyDescent="0.2">
      <c r="A975" s="25" t="s">
        <v>3439</v>
      </c>
      <c r="B975" s="25" t="s">
        <v>7779</v>
      </c>
      <c r="C975" s="25" t="s">
        <v>613</v>
      </c>
      <c r="D975" s="25" t="s">
        <v>6339</v>
      </c>
      <c r="E975" s="24" t="b">
        <v>0</v>
      </c>
      <c r="F975" s="25" t="s">
        <v>11</v>
      </c>
      <c r="G975" s="25" t="s">
        <v>7798</v>
      </c>
      <c r="H975" s="25" t="s">
        <v>7799</v>
      </c>
      <c r="I975" s="25" t="s">
        <v>10927</v>
      </c>
      <c r="J975" s="24">
        <v>3.2417559226716505E-2</v>
      </c>
      <c r="K975" s="24">
        <v>5.5195649287568581E-9</v>
      </c>
      <c r="L975" s="24">
        <v>0.96758243525371868</v>
      </c>
    </row>
    <row r="976" spans="1:12" ht="165.75" x14ac:dyDescent="0.2">
      <c r="A976" s="25" t="s">
        <v>2433</v>
      </c>
      <c r="B976" s="25" t="s">
        <v>2434</v>
      </c>
      <c r="C976" s="25" t="s">
        <v>613</v>
      </c>
      <c r="D976" s="25" t="s">
        <v>407</v>
      </c>
      <c r="E976" s="24" t="b">
        <v>0</v>
      </c>
      <c r="F976" s="25" t="s">
        <v>11</v>
      </c>
      <c r="G976" s="25" t="s">
        <v>2435</v>
      </c>
      <c r="H976" s="25" t="s">
        <v>9521</v>
      </c>
      <c r="I976" s="25" t="s">
        <v>2437</v>
      </c>
      <c r="J976" s="24">
        <v>2.5488132163145028E-3</v>
      </c>
      <c r="K976" s="24">
        <v>5.5496811110743858E-6</v>
      </c>
      <c r="L976" s="24">
        <v>0.99744563710257439</v>
      </c>
    </row>
    <row r="977" spans="1:12" ht="165.75" x14ac:dyDescent="0.2">
      <c r="A977" s="25" t="s">
        <v>8726</v>
      </c>
      <c r="B977" s="25" t="s">
        <v>8727</v>
      </c>
      <c r="C977" s="25" t="s">
        <v>613</v>
      </c>
      <c r="D977" s="25" t="s">
        <v>6339</v>
      </c>
      <c r="E977" s="24" t="b">
        <v>0</v>
      </c>
      <c r="F977" s="25" t="s">
        <v>11</v>
      </c>
      <c r="G977" s="25" t="s">
        <v>8732</v>
      </c>
      <c r="H977" s="25" t="s">
        <v>11226</v>
      </c>
      <c r="I977" s="25" t="s">
        <v>11227</v>
      </c>
      <c r="J977" s="24">
        <v>0.13304967323388645</v>
      </c>
      <c r="K977" s="24">
        <v>4.4526199210894197E-7</v>
      </c>
      <c r="L977" s="24">
        <v>0.86694988150412156</v>
      </c>
    </row>
    <row r="978" spans="1:12" ht="114.75" x14ac:dyDescent="0.2">
      <c r="A978" s="25" t="s">
        <v>9055</v>
      </c>
      <c r="B978" s="25" t="s">
        <v>9056</v>
      </c>
      <c r="C978" s="25" t="s">
        <v>613</v>
      </c>
      <c r="D978" s="25" t="s">
        <v>8821</v>
      </c>
      <c r="E978" s="24" t="b">
        <v>0</v>
      </c>
      <c r="F978" s="25" t="s">
        <v>11</v>
      </c>
      <c r="G978" s="25" t="s">
        <v>9057</v>
      </c>
      <c r="H978" s="25" t="s">
        <v>9058</v>
      </c>
      <c r="I978" s="25" t="s">
        <v>9059</v>
      </c>
      <c r="J978" s="24">
        <v>0.15696247741729097</v>
      </c>
      <c r="K978" s="24">
        <v>1.8068356833782297E-7</v>
      </c>
      <c r="L978" s="24">
        <v>0.8430373418991407</v>
      </c>
    </row>
    <row r="979" spans="1:12" ht="127.5" x14ac:dyDescent="0.2">
      <c r="A979" s="25" t="s">
        <v>9055</v>
      </c>
      <c r="B979" s="25" t="s">
        <v>9060</v>
      </c>
      <c r="C979" s="25" t="s">
        <v>613</v>
      </c>
      <c r="D979" s="25" t="s">
        <v>8821</v>
      </c>
      <c r="E979" s="24" t="b">
        <v>0</v>
      </c>
      <c r="F979" s="25" t="s">
        <v>11</v>
      </c>
      <c r="G979" s="25" t="s">
        <v>9061</v>
      </c>
      <c r="H979" s="25" t="s">
        <v>9062</v>
      </c>
      <c r="I979" s="25" t="s">
        <v>9063</v>
      </c>
      <c r="J979" s="24">
        <v>1.9902701601544723E-3</v>
      </c>
      <c r="K979" s="24">
        <v>9.9667758777875854E-11</v>
      </c>
      <c r="L979" s="24">
        <v>0.99800972974017776</v>
      </c>
    </row>
    <row r="980" spans="1:12" ht="127.5" x14ac:dyDescent="0.2">
      <c r="A980" s="25" t="s">
        <v>5459</v>
      </c>
      <c r="B980" s="25" t="s">
        <v>5463</v>
      </c>
      <c r="C980" s="25" t="s">
        <v>613</v>
      </c>
      <c r="D980" s="25" t="s">
        <v>4127</v>
      </c>
      <c r="E980" s="24" t="b">
        <v>0</v>
      </c>
      <c r="F980" s="25" t="s">
        <v>11</v>
      </c>
      <c r="G980" s="25" t="s">
        <v>5464</v>
      </c>
      <c r="H980" s="25" t="s">
        <v>10297</v>
      </c>
      <c r="I980" s="25" t="s">
        <v>5466</v>
      </c>
      <c r="J980" s="24">
        <v>1.3028156869078354E-3</v>
      </c>
      <c r="K980" s="24">
        <v>1.6154561600226657E-7</v>
      </c>
      <c r="L980" s="24">
        <v>0.99869702276747618</v>
      </c>
    </row>
    <row r="981" spans="1:12" ht="127.5" x14ac:dyDescent="0.2">
      <c r="A981" s="25" t="s">
        <v>8178</v>
      </c>
      <c r="B981" s="25" t="s">
        <v>8200</v>
      </c>
      <c r="C981" s="25" t="s">
        <v>613</v>
      </c>
      <c r="D981" s="25" t="s">
        <v>6339</v>
      </c>
      <c r="E981" s="24" t="b">
        <v>0</v>
      </c>
      <c r="F981" s="25" t="s">
        <v>11</v>
      </c>
      <c r="G981" s="25" t="s">
        <v>8224</v>
      </c>
      <c r="H981" s="25" t="s">
        <v>8225</v>
      </c>
      <c r="I981" s="25" t="s">
        <v>11067</v>
      </c>
      <c r="J981" s="24">
        <v>0.31030405853920084</v>
      </c>
      <c r="K981" s="24">
        <v>2.0736246444332024E-8</v>
      </c>
      <c r="L981" s="24">
        <v>0.68969592072455277</v>
      </c>
    </row>
    <row r="982" spans="1:12" ht="102" x14ac:dyDescent="0.2">
      <c r="A982" s="25" t="s">
        <v>8178</v>
      </c>
      <c r="B982" s="25" t="s">
        <v>8179</v>
      </c>
      <c r="C982" s="25" t="s">
        <v>613</v>
      </c>
      <c r="D982" s="25" t="s">
        <v>6339</v>
      </c>
      <c r="E982" s="24" t="b">
        <v>0</v>
      </c>
      <c r="F982" s="25" t="s">
        <v>11</v>
      </c>
      <c r="G982" s="25" t="s">
        <v>8227</v>
      </c>
      <c r="H982" s="25" t="s">
        <v>8228</v>
      </c>
      <c r="I982" s="25" t="s">
        <v>8229</v>
      </c>
      <c r="J982" s="24">
        <v>0.11407764700591605</v>
      </c>
      <c r="K982" s="24">
        <v>3.3212196303395515E-9</v>
      </c>
      <c r="L982" s="24">
        <v>0.88592234967286432</v>
      </c>
    </row>
    <row r="983" spans="1:12" ht="102" x14ac:dyDescent="0.2">
      <c r="A983" s="25" t="s">
        <v>8178</v>
      </c>
      <c r="B983" s="25" t="s">
        <v>8179</v>
      </c>
      <c r="C983" s="25" t="s">
        <v>613</v>
      </c>
      <c r="D983" s="25" t="s">
        <v>6339</v>
      </c>
      <c r="E983" s="24" t="b">
        <v>0</v>
      </c>
      <c r="F983" s="25" t="s">
        <v>11</v>
      </c>
      <c r="G983" s="25" t="s">
        <v>8228</v>
      </c>
      <c r="H983" s="25" t="s">
        <v>8230</v>
      </c>
      <c r="I983" s="25" t="s">
        <v>8231</v>
      </c>
      <c r="J983" s="24">
        <v>1.5541752298615837E-5</v>
      </c>
      <c r="K983" s="24">
        <v>1.2587042105790927E-11</v>
      </c>
      <c r="L983" s="24">
        <v>0.99998445823511439</v>
      </c>
    </row>
    <row r="984" spans="1:12" ht="89.25" x14ac:dyDescent="0.2">
      <c r="A984" s="25" t="s">
        <v>8178</v>
      </c>
      <c r="B984" s="25" t="s">
        <v>8185</v>
      </c>
      <c r="C984" s="25" t="s">
        <v>613</v>
      </c>
      <c r="D984" s="25" t="s">
        <v>6339</v>
      </c>
      <c r="E984" s="24" t="b">
        <v>0</v>
      </c>
      <c r="F984" s="25" t="s">
        <v>11</v>
      </c>
      <c r="G984" s="25" t="s">
        <v>8236</v>
      </c>
      <c r="H984" s="25" t="s">
        <v>8238</v>
      </c>
      <c r="I984" s="25" t="s">
        <v>8239</v>
      </c>
      <c r="J984" s="24">
        <v>1.7989799517690065E-4</v>
      </c>
      <c r="K984" s="24">
        <v>2.7998370901823774E-9</v>
      </c>
      <c r="L984" s="24">
        <v>0.99982009920498593</v>
      </c>
    </row>
    <row r="985" spans="1:12" ht="63.75" x14ac:dyDescent="0.2">
      <c r="A985" s="25" t="s">
        <v>989</v>
      </c>
      <c r="B985" s="25" t="s">
        <v>2804</v>
      </c>
      <c r="C985" s="25" t="s">
        <v>4</v>
      </c>
      <c r="D985" s="25" t="s">
        <v>2780</v>
      </c>
      <c r="E985" s="24" t="b">
        <v>1</v>
      </c>
      <c r="F985" s="25" t="s">
        <v>11</v>
      </c>
      <c r="G985" s="25" t="s">
        <v>2805</v>
      </c>
      <c r="H985" s="25" t="s">
        <v>2806</v>
      </c>
      <c r="I985" s="25" t="s">
        <v>9586</v>
      </c>
      <c r="J985" s="24">
        <v>3.553168469153704E-22</v>
      </c>
      <c r="K985" s="24">
        <v>9.8191429635133692E-11</v>
      </c>
      <c r="L985" s="24">
        <v>0.99999999990180855</v>
      </c>
    </row>
    <row r="986" spans="1:12" ht="114.75" x14ac:dyDescent="0.2">
      <c r="A986" s="25" t="s">
        <v>989</v>
      </c>
      <c r="B986" s="25" t="s">
        <v>6031</v>
      </c>
      <c r="C986" s="25" t="s">
        <v>4</v>
      </c>
      <c r="D986" s="25" t="s">
        <v>5924</v>
      </c>
      <c r="E986" s="24" t="b">
        <v>1</v>
      </c>
      <c r="F986" s="25" t="s">
        <v>11</v>
      </c>
      <c r="G986" s="25" t="s">
        <v>10426</v>
      </c>
      <c r="H986" s="25" t="s">
        <v>2805</v>
      </c>
      <c r="I986" s="25" t="s">
        <v>10427</v>
      </c>
      <c r="J986" s="24">
        <v>7.0722820713671664E-21</v>
      </c>
      <c r="K986" s="24">
        <v>2.6226076213370359E-15</v>
      </c>
      <c r="L986" s="24">
        <v>0.99999999999999734</v>
      </c>
    </row>
    <row r="987" spans="1:12" ht="153" x14ac:dyDescent="0.2">
      <c r="A987" s="25" t="s">
        <v>739</v>
      </c>
      <c r="B987" s="25" t="s">
        <v>740</v>
      </c>
      <c r="C987" s="25" t="s">
        <v>4</v>
      </c>
      <c r="D987" s="25" t="s">
        <v>407</v>
      </c>
      <c r="E987" s="24" t="b">
        <v>1</v>
      </c>
      <c r="F987" s="25" t="s">
        <v>11</v>
      </c>
      <c r="G987" s="25" t="s">
        <v>741</v>
      </c>
      <c r="H987" s="25" t="s">
        <v>742</v>
      </c>
      <c r="I987" s="25" t="s">
        <v>743</v>
      </c>
      <c r="J987" s="24">
        <v>5.298943299497845E-23</v>
      </c>
      <c r="K987" s="24">
        <v>2.9564777686402767E-13</v>
      </c>
      <c r="L987" s="24">
        <v>0.99999999999970446</v>
      </c>
    </row>
    <row r="988" spans="1:12" ht="102" x14ac:dyDescent="0.2">
      <c r="A988" s="25" t="s">
        <v>1318</v>
      </c>
      <c r="B988" s="25" t="s">
        <v>1323</v>
      </c>
      <c r="C988" s="25" t="s">
        <v>4</v>
      </c>
      <c r="D988" s="25" t="s">
        <v>407</v>
      </c>
      <c r="E988" s="24" t="b">
        <v>1</v>
      </c>
      <c r="F988" s="25" t="s">
        <v>11</v>
      </c>
      <c r="G988" s="25" t="s">
        <v>1324</v>
      </c>
      <c r="H988" s="25" t="s">
        <v>1325</v>
      </c>
      <c r="I988" s="25" t="s">
        <v>9312</v>
      </c>
      <c r="J988" s="24">
        <v>3.940803267669836E-23</v>
      </c>
      <c r="K988" s="24">
        <v>3.8654298536397516E-14</v>
      </c>
      <c r="L988" s="24">
        <v>0.99999999999996136</v>
      </c>
    </row>
    <row r="989" spans="1:12" ht="229.5" x14ac:dyDescent="0.2">
      <c r="A989" s="25" t="s">
        <v>405</v>
      </c>
      <c r="B989" s="25" t="s">
        <v>406</v>
      </c>
      <c r="C989" s="25" t="s">
        <v>4</v>
      </c>
      <c r="D989" s="25" t="s">
        <v>407</v>
      </c>
      <c r="E989" s="24" t="b">
        <v>1</v>
      </c>
      <c r="F989" s="25" t="s">
        <v>11</v>
      </c>
      <c r="G989" s="25" t="s">
        <v>9140</v>
      </c>
      <c r="H989" s="25" t="s">
        <v>409</v>
      </c>
      <c r="I989" s="25" t="s">
        <v>9141</v>
      </c>
      <c r="J989" s="24">
        <v>2.2476598039746755E-16</v>
      </c>
      <c r="K989" s="24">
        <v>1.2769131768369573E-9</v>
      </c>
      <c r="L989" s="24">
        <v>0.99999999872308654</v>
      </c>
    </row>
    <row r="990" spans="1:12" ht="204" x14ac:dyDescent="0.2">
      <c r="A990" s="25" t="s">
        <v>405</v>
      </c>
      <c r="B990" s="25" t="s">
        <v>8820</v>
      </c>
      <c r="C990" s="25" t="s">
        <v>4</v>
      </c>
      <c r="D990" s="25" t="s">
        <v>8821</v>
      </c>
      <c r="E990" s="24" t="b">
        <v>1</v>
      </c>
      <c r="F990" s="25" t="s">
        <v>11</v>
      </c>
      <c r="G990" s="25" t="s">
        <v>11241</v>
      </c>
      <c r="H990" s="25" t="s">
        <v>8826</v>
      </c>
      <c r="I990" s="25" t="s">
        <v>11242</v>
      </c>
      <c r="J990" s="24">
        <v>3.0189515750502558E-21</v>
      </c>
      <c r="K990" s="24">
        <v>5.8339489316352931E-15</v>
      </c>
      <c r="L990" s="24">
        <v>0.99999999999999423</v>
      </c>
    </row>
    <row r="991" spans="1:12" ht="140.25" x14ac:dyDescent="0.2">
      <c r="A991" s="25" t="s">
        <v>5217</v>
      </c>
      <c r="B991" s="25" t="s">
        <v>5218</v>
      </c>
      <c r="C991" s="25" t="s">
        <v>4</v>
      </c>
      <c r="D991" s="25" t="s">
        <v>4127</v>
      </c>
      <c r="E991" s="24" t="b">
        <v>1</v>
      </c>
      <c r="F991" s="25" t="s">
        <v>11</v>
      </c>
      <c r="G991" s="25" t="s">
        <v>9085</v>
      </c>
      <c r="H991" s="25" t="s">
        <v>5225</v>
      </c>
      <c r="I991" s="25" t="s">
        <v>5226</v>
      </c>
      <c r="J991" s="24">
        <v>4.0627387710688368E-19</v>
      </c>
      <c r="K991" s="24">
        <v>1.6812934664842147E-16</v>
      </c>
      <c r="L991" s="24">
        <v>0.99999999999999978</v>
      </c>
    </row>
    <row r="992" spans="1:12" ht="63.75" x14ac:dyDescent="0.2">
      <c r="A992" s="25" t="s">
        <v>4642</v>
      </c>
      <c r="B992" s="25" t="s">
        <v>4643</v>
      </c>
      <c r="C992" s="25" t="s">
        <v>4</v>
      </c>
      <c r="D992" s="25" t="s">
        <v>4127</v>
      </c>
      <c r="E992" s="24" t="b">
        <v>1</v>
      </c>
      <c r="F992" s="25" t="s">
        <v>11</v>
      </c>
      <c r="G992" s="25" t="s">
        <v>9085</v>
      </c>
      <c r="H992" s="25" t="s">
        <v>4644</v>
      </c>
      <c r="I992" s="25" t="s">
        <v>4645</v>
      </c>
      <c r="J992" s="24">
        <v>2.6220868553845286E-19</v>
      </c>
      <c r="K992" s="24">
        <v>2.5317348992065528E-16</v>
      </c>
      <c r="L992" s="24">
        <v>0.99999999999999978</v>
      </c>
    </row>
    <row r="993" spans="1:12" ht="204" x14ac:dyDescent="0.2">
      <c r="A993" s="25" t="s">
        <v>7565</v>
      </c>
      <c r="B993" s="25" t="s">
        <v>7566</v>
      </c>
      <c r="C993" s="25" t="s">
        <v>4</v>
      </c>
      <c r="D993" s="25" t="s">
        <v>6339</v>
      </c>
      <c r="E993" s="24" t="b">
        <v>1</v>
      </c>
      <c r="F993" s="25" t="s">
        <v>11</v>
      </c>
      <c r="G993" s="25" t="s">
        <v>7578</v>
      </c>
      <c r="H993" s="25" t="s">
        <v>7579</v>
      </c>
      <c r="I993" s="25" t="s">
        <v>10869</v>
      </c>
      <c r="J993" s="24">
        <v>4.3204063067946899E-20</v>
      </c>
      <c r="K993" s="24">
        <v>1.0393726728163739E-16</v>
      </c>
      <c r="L993" s="24">
        <v>1</v>
      </c>
    </row>
    <row r="994" spans="1:12" ht="191.25" x14ac:dyDescent="0.2">
      <c r="A994" s="25" t="s">
        <v>5478</v>
      </c>
      <c r="B994" s="25" t="s">
        <v>5479</v>
      </c>
      <c r="C994" s="25" t="s">
        <v>4</v>
      </c>
      <c r="D994" s="25" t="s">
        <v>4127</v>
      </c>
      <c r="E994" s="24" t="b">
        <v>1</v>
      </c>
      <c r="F994" s="25" t="s">
        <v>11</v>
      </c>
      <c r="G994" s="25" t="s">
        <v>5480</v>
      </c>
      <c r="H994" s="25" t="s">
        <v>5481</v>
      </c>
      <c r="I994" s="25" t="s">
        <v>5482</v>
      </c>
      <c r="J994" s="24">
        <v>2.9990976793048694E-15</v>
      </c>
      <c r="K994" s="24">
        <v>5.5465137083644914E-13</v>
      </c>
      <c r="L994" s="24">
        <v>0.99999999999944245</v>
      </c>
    </row>
    <row r="995" spans="1:12" ht="114.75" x14ac:dyDescent="0.2">
      <c r="A995" s="25" t="s">
        <v>6171</v>
      </c>
      <c r="B995" s="25" t="s">
        <v>6172</v>
      </c>
      <c r="C995" s="25" t="s">
        <v>4</v>
      </c>
      <c r="D995" s="25" t="s">
        <v>5924</v>
      </c>
      <c r="E995" s="24" t="b">
        <v>1</v>
      </c>
      <c r="F995" s="25" t="s">
        <v>11</v>
      </c>
      <c r="G995" s="25" t="s">
        <v>6173</v>
      </c>
      <c r="H995" s="25" t="s">
        <v>6174</v>
      </c>
      <c r="I995" s="25" t="s">
        <v>6175</v>
      </c>
      <c r="J995" s="24">
        <v>1.0645441561425153E-18</v>
      </c>
      <c r="K995" s="24">
        <v>3.4160339393554439E-15</v>
      </c>
      <c r="L995" s="24">
        <v>0.99999999999999667</v>
      </c>
    </row>
    <row r="996" spans="1:12" ht="127.5" x14ac:dyDescent="0.2">
      <c r="A996" s="25" t="s">
        <v>2053</v>
      </c>
      <c r="B996" s="25" t="s">
        <v>5227</v>
      </c>
      <c r="C996" s="25" t="s">
        <v>4</v>
      </c>
      <c r="D996" s="25" t="s">
        <v>4127</v>
      </c>
      <c r="E996" s="24" t="b">
        <v>1</v>
      </c>
      <c r="F996" s="25" t="s">
        <v>11</v>
      </c>
      <c r="G996" s="25" t="s">
        <v>5230</v>
      </c>
      <c r="H996" s="25" t="s">
        <v>10231</v>
      </c>
      <c r="I996" s="25" t="s">
        <v>10232</v>
      </c>
      <c r="J996" s="24">
        <v>1.6945689691085204E-18</v>
      </c>
      <c r="K996" s="24">
        <v>1.0048560377945745E-15</v>
      </c>
      <c r="L996" s="24">
        <v>0.99999999999999889</v>
      </c>
    </row>
    <row r="997" spans="1:12" ht="76.5" x14ac:dyDescent="0.2">
      <c r="A997" s="25" t="s">
        <v>4300</v>
      </c>
      <c r="B997" s="25" t="s">
        <v>4301</v>
      </c>
      <c r="C997" s="25" t="s">
        <v>4</v>
      </c>
      <c r="D997" s="25" t="s">
        <v>4127</v>
      </c>
      <c r="E997" s="24" t="b">
        <v>1</v>
      </c>
      <c r="F997" s="25" t="s">
        <v>11</v>
      </c>
      <c r="G997" s="25" t="s">
        <v>4309</v>
      </c>
      <c r="H997" s="25" t="s">
        <v>4310</v>
      </c>
      <c r="I997" s="25" t="s">
        <v>4311</v>
      </c>
      <c r="J997" s="24">
        <v>3.3000561248322581E-24</v>
      </c>
      <c r="K997" s="24">
        <v>3.9577628495457242E-14</v>
      </c>
      <c r="L997" s="24">
        <v>0.99999999999996048</v>
      </c>
    </row>
    <row r="998" spans="1:12" ht="153" x14ac:dyDescent="0.2">
      <c r="A998" s="25" t="s">
        <v>4565</v>
      </c>
      <c r="B998" s="25" t="s">
        <v>4566</v>
      </c>
      <c r="C998" s="25" t="s">
        <v>4</v>
      </c>
      <c r="D998" s="25" t="s">
        <v>4127</v>
      </c>
      <c r="E998" s="24" t="b">
        <v>1</v>
      </c>
      <c r="F998" s="25" t="s">
        <v>11</v>
      </c>
      <c r="G998" s="25" t="s">
        <v>4573</v>
      </c>
      <c r="H998" s="25" t="s">
        <v>4574</v>
      </c>
      <c r="I998" s="25" t="s">
        <v>10015</v>
      </c>
      <c r="J998" s="24">
        <v>3.2157885951106503E-21</v>
      </c>
      <c r="K998" s="24">
        <v>6.0107396660719062E-15</v>
      </c>
      <c r="L998" s="24">
        <v>0.999999999999994</v>
      </c>
    </row>
    <row r="999" spans="1:12" ht="63.75" x14ac:dyDescent="0.2">
      <c r="A999" s="25" t="s">
        <v>5552</v>
      </c>
      <c r="B999" s="25" t="s">
        <v>5556</v>
      </c>
      <c r="C999" s="25" t="s">
        <v>4</v>
      </c>
      <c r="D999" s="25" t="s">
        <v>4127</v>
      </c>
      <c r="E999" s="24" t="b">
        <v>1</v>
      </c>
      <c r="F999" s="25" t="s">
        <v>11</v>
      </c>
      <c r="G999" s="25" t="s">
        <v>10325</v>
      </c>
      <c r="H999" s="25" t="s">
        <v>5558</v>
      </c>
      <c r="I999" s="25" t="s">
        <v>5559</v>
      </c>
      <c r="J999" s="24">
        <v>2.5447621929593694E-21</v>
      </c>
      <c r="K999" s="24">
        <v>9.2489392375286414E-17</v>
      </c>
      <c r="L999" s="24">
        <v>1</v>
      </c>
    </row>
    <row r="1000" spans="1:12" ht="153" x14ac:dyDescent="0.2">
      <c r="A1000" s="25" t="s">
        <v>1583</v>
      </c>
      <c r="B1000" s="25" t="s">
        <v>1588</v>
      </c>
      <c r="C1000" s="25" t="s">
        <v>4</v>
      </c>
      <c r="D1000" s="25" t="s">
        <v>407</v>
      </c>
      <c r="E1000" s="24" t="b">
        <v>1</v>
      </c>
      <c r="F1000" s="25" t="s">
        <v>11</v>
      </c>
      <c r="G1000" s="25" t="s">
        <v>9085</v>
      </c>
      <c r="H1000" s="25" t="s">
        <v>1592</v>
      </c>
      <c r="I1000" s="25" t="s">
        <v>1593</v>
      </c>
      <c r="J1000" s="24">
        <v>2.4667039468297484E-22</v>
      </c>
      <c r="K1000" s="24">
        <v>2.2552876222392141E-15</v>
      </c>
      <c r="L1000" s="24">
        <v>0.99999999999999778</v>
      </c>
    </row>
    <row r="1001" spans="1:12" ht="204" x14ac:dyDescent="0.2">
      <c r="A1001" s="25" t="s">
        <v>4938</v>
      </c>
      <c r="B1001" s="25" t="s">
        <v>4946</v>
      </c>
      <c r="C1001" s="25" t="s">
        <v>4</v>
      </c>
      <c r="D1001" s="25" t="s">
        <v>4127</v>
      </c>
      <c r="E1001" s="24" t="b">
        <v>1</v>
      </c>
      <c r="F1001" s="25" t="s">
        <v>11</v>
      </c>
      <c r="G1001" s="25" t="s">
        <v>10160</v>
      </c>
      <c r="H1001" s="25" t="s">
        <v>10161</v>
      </c>
      <c r="I1001" s="25" t="s">
        <v>10162</v>
      </c>
      <c r="J1001" s="24">
        <v>8.1789053347968043E-22</v>
      </c>
      <c r="K1001" s="24">
        <v>5.2056793197620988E-17</v>
      </c>
      <c r="L1001" s="24">
        <v>1</v>
      </c>
    </row>
    <row r="1002" spans="1:12" ht="127.5" x14ac:dyDescent="0.2">
      <c r="A1002" s="25" t="s">
        <v>5640</v>
      </c>
      <c r="B1002" s="25" t="s">
        <v>5645</v>
      </c>
      <c r="C1002" s="25" t="s">
        <v>4</v>
      </c>
      <c r="D1002" s="25" t="s">
        <v>4127</v>
      </c>
      <c r="E1002" s="24" t="b">
        <v>1</v>
      </c>
      <c r="F1002" s="25" t="s">
        <v>11</v>
      </c>
      <c r="G1002" s="25" t="s">
        <v>9085</v>
      </c>
      <c r="H1002" s="25" t="s">
        <v>10346</v>
      </c>
      <c r="I1002" s="25" t="s">
        <v>5647</v>
      </c>
      <c r="J1002" s="24">
        <v>1.7522406868356265E-18</v>
      </c>
      <c r="K1002" s="24">
        <v>3.6046689159442788E-15</v>
      </c>
      <c r="L1002" s="24">
        <v>0.99999999999999645</v>
      </c>
    </row>
    <row r="1003" spans="1:12" ht="153" x14ac:dyDescent="0.2">
      <c r="A1003" s="25" t="s">
        <v>2778</v>
      </c>
      <c r="B1003" s="25" t="s">
        <v>2779</v>
      </c>
      <c r="C1003" s="25" t="s">
        <v>4</v>
      </c>
      <c r="D1003" s="25" t="s">
        <v>2780</v>
      </c>
      <c r="E1003" s="24" t="b">
        <v>1</v>
      </c>
      <c r="F1003" s="25" t="s">
        <v>11</v>
      </c>
      <c r="G1003" s="25" t="s">
        <v>2781</v>
      </c>
      <c r="H1003" s="25" t="s">
        <v>2782</v>
      </c>
      <c r="I1003" s="25" t="s">
        <v>2783</v>
      </c>
      <c r="J1003" s="24">
        <v>2.2131706793092E-22</v>
      </c>
      <c r="K1003" s="24">
        <v>1.4286362976245273E-12</v>
      </c>
      <c r="L1003" s="24">
        <v>0.99999999999857137</v>
      </c>
    </row>
    <row r="1004" spans="1:12" ht="63.75" x14ac:dyDescent="0.2">
      <c r="A1004" s="25" t="s">
        <v>5658</v>
      </c>
      <c r="B1004" s="25" t="s">
        <v>5662</v>
      </c>
      <c r="C1004" s="25" t="s">
        <v>4</v>
      </c>
      <c r="D1004" s="25" t="s">
        <v>4127</v>
      </c>
      <c r="E1004" s="24" t="b">
        <v>1</v>
      </c>
      <c r="F1004" s="25" t="s">
        <v>11</v>
      </c>
      <c r="G1004" s="25" t="s">
        <v>5666</v>
      </c>
      <c r="H1004" s="25" t="s">
        <v>10352</v>
      </c>
      <c r="I1004" s="25" t="s">
        <v>9085</v>
      </c>
      <c r="J1004" s="24">
        <v>6.517069177899316E-19</v>
      </c>
      <c r="K1004" s="24">
        <v>3.0677215076699438E-13</v>
      </c>
      <c r="L1004" s="24">
        <v>0.99999999999969313</v>
      </c>
    </row>
    <row r="1005" spans="1:12" ht="153" x14ac:dyDescent="0.2">
      <c r="A1005" s="25" t="s">
        <v>4438</v>
      </c>
      <c r="B1005" s="25" t="s">
        <v>4439</v>
      </c>
      <c r="C1005" s="25" t="s">
        <v>4</v>
      </c>
      <c r="D1005" s="25" t="s">
        <v>4127</v>
      </c>
      <c r="E1005" s="24" t="b">
        <v>1</v>
      </c>
      <c r="F1005" s="25" t="s">
        <v>11</v>
      </c>
      <c r="G1005" s="25" t="s">
        <v>4440</v>
      </c>
      <c r="H1005" s="25" t="s">
        <v>4441</v>
      </c>
      <c r="I1005" s="25" t="s">
        <v>4442</v>
      </c>
      <c r="J1005" s="24">
        <v>2.6134411922301168E-19</v>
      </c>
      <c r="K1005" s="24">
        <v>1.7046821045627925E-15</v>
      </c>
      <c r="L1005" s="24">
        <v>0.99999999999999822</v>
      </c>
    </row>
    <row r="1006" spans="1:12" ht="255" x14ac:dyDescent="0.2">
      <c r="A1006" s="25" t="s">
        <v>4438</v>
      </c>
      <c r="B1006" s="25" t="s">
        <v>4443</v>
      </c>
      <c r="C1006" s="25" t="s">
        <v>4</v>
      </c>
      <c r="D1006" s="25" t="s">
        <v>4127</v>
      </c>
      <c r="E1006" s="24" t="b">
        <v>1</v>
      </c>
      <c r="F1006" s="25" t="s">
        <v>11</v>
      </c>
      <c r="G1006" s="25" t="s">
        <v>4444</v>
      </c>
      <c r="H1006" s="25" t="s">
        <v>4445</v>
      </c>
      <c r="I1006" s="25" t="s">
        <v>9984</v>
      </c>
      <c r="J1006" s="24">
        <v>4.5457887005398523E-21</v>
      </c>
      <c r="K1006" s="24">
        <v>7.2117529739817492E-17</v>
      </c>
      <c r="L1006" s="24">
        <v>1</v>
      </c>
    </row>
    <row r="1007" spans="1:12" ht="204" x14ac:dyDescent="0.2">
      <c r="A1007" s="25" t="s">
        <v>4438</v>
      </c>
      <c r="B1007" s="25" t="s">
        <v>4447</v>
      </c>
      <c r="C1007" s="25" t="s">
        <v>4</v>
      </c>
      <c r="D1007" s="25" t="s">
        <v>4127</v>
      </c>
      <c r="E1007" s="24" t="b">
        <v>1</v>
      </c>
      <c r="F1007" s="25" t="s">
        <v>11</v>
      </c>
      <c r="G1007" s="25" t="s">
        <v>4445</v>
      </c>
      <c r="H1007" s="25" t="s">
        <v>9985</v>
      </c>
      <c r="I1007" s="25" t="s">
        <v>9986</v>
      </c>
      <c r="J1007" s="24">
        <v>5.7514749253795829E-23</v>
      </c>
      <c r="K1007" s="24">
        <v>1.1684139782394346E-17</v>
      </c>
      <c r="L1007" s="24">
        <v>1</v>
      </c>
    </row>
    <row r="1008" spans="1:12" ht="114.75" x14ac:dyDescent="0.2">
      <c r="A1008" s="25" t="s">
        <v>4438</v>
      </c>
      <c r="B1008" s="25" t="s">
        <v>4450</v>
      </c>
      <c r="C1008" s="25" t="s">
        <v>4</v>
      </c>
      <c r="D1008" s="25" t="s">
        <v>4127</v>
      </c>
      <c r="E1008" s="24" t="b">
        <v>1</v>
      </c>
      <c r="F1008" s="25" t="s">
        <v>11</v>
      </c>
      <c r="G1008" s="25" t="s">
        <v>9985</v>
      </c>
      <c r="H1008" s="25" t="s">
        <v>9987</v>
      </c>
      <c r="I1008" s="25" t="s">
        <v>9988</v>
      </c>
      <c r="J1008" s="24">
        <v>4.4359641354700808E-23</v>
      </c>
      <c r="K1008" s="24">
        <v>2.9233085498730623E-17</v>
      </c>
      <c r="L1008" s="24">
        <v>1</v>
      </c>
    </row>
    <row r="1009" spans="1:12" ht="89.25" x14ac:dyDescent="0.2">
      <c r="A1009" s="25" t="s">
        <v>4438</v>
      </c>
      <c r="B1009" s="25" t="s">
        <v>4453</v>
      </c>
      <c r="C1009" s="25" t="s">
        <v>4</v>
      </c>
      <c r="D1009" s="25" t="s">
        <v>4127</v>
      </c>
      <c r="E1009" s="24" t="b">
        <v>1</v>
      </c>
      <c r="F1009" s="25" t="s">
        <v>11</v>
      </c>
      <c r="G1009" s="25" t="s">
        <v>9987</v>
      </c>
      <c r="H1009" s="25" t="s">
        <v>4454</v>
      </c>
      <c r="I1009" s="25" t="s">
        <v>9989</v>
      </c>
      <c r="J1009" s="24">
        <v>3.904884969328929E-21</v>
      </c>
      <c r="K1009" s="24">
        <v>5.0371478441518351E-17</v>
      </c>
      <c r="L1009" s="24">
        <v>1</v>
      </c>
    </row>
    <row r="1010" spans="1:12" ht="140.25" x14ac:dyDescent="0.2">
      <c r="A1010" s="25" t="s">
        <v>1431</v>
      </c>
      <c r="B1010" s="25" t="s">
        <v>1447</v>
      </c>
      <c r="C1010" s="25" t="s">
        <v>4</v>
      </c>
      <c r="D1010" s="25" t="s">
        <v>407</v>
      </c>
      <c r="E1010" s="24" t="b">
        <v>1</v>
      </c>
      <c r="F1010" s="25" t="s">
        <v>11</v>
      </c>
      <c r="G1010" s="25" t="s">
        <v>9335</v>
      </c>
      <c r="H1010" s="25" t="s">
        <v>1449</v>
      </c>
      <c r="I1010" s="25" t="s">
        <v>9336</v>
      </c>
      <c r="J1010" s="24">
        <v>5.3132975935057211E-19</v>
      </c>
      <c r="K1010" s="24">
        <v>2.6664192123810209E-13</v>
      </c>
      <c r="L1010" s="24">
        <v>0.99999999999973332</v>
      </c>
    </row>
    <row r="1011" spans="1:12" ht="127.5" x14ac:dyDescent="0.2">
      <c r="A1011" s="25" t="s">
        <v>1431</v>
      </c>
      <c r="B1011" s="25" t="s">
        <v>1451</v>
      </c>
      <c r="C1011" s="25" t="s">
        <v>4</v>
      </c>
      <c r="D1011" s="25" t="s">
        <v>407</v>
      </c>
      <c r="E1011" s="24" t="b">
        <v>1</v>
      </c>
      <c r="F1011" s="25" t="s">
        <v>11</v>
      </c>
      <c r="G1011" s="25" t="s">
        <v>9337</v>
      </c>
      <c r="H1011" s="25" t="s">
        <v>9338</v>
      </c>
      <c r="I1011" s="25" t="s">
        <v>9339</v>
      </c>
      <c r="J1011" s="24">
        <v>2.2514029577916185E-18</v>
      </c>
      <c r="K1011" s="24">
        <v>2.8454924751956808E-13</v>
      </c>
      <c r="L1011" s="24">
        <v>0.99999999999971534</v>
      </c>
    </row>
    <row r="1012" spans="1:12" ht="63.75" x14ac:dyDescent="0.2">
      <c r="A1012" s="25" t="s">
        <v>1431</v>
      </c>
      <c r="B1012" s="25" t="s">
        <v>1439</v>
      </c>
      <c r="C1012" s="25" t="s">
        <v>4</v>
      </c>
      <c r="D1012" s="25" t="s">
        <v>407</v>
      </c>
      <c r="E1012" s="24" t="b">
        <v>1</v>
      </c>
      <c r="F1012" s="25" t="s">
        <v>11</v>
      </c>
      <c r="G1012" s="25" t="s">
        <v>9340</v>
      </c>
      <c r="H1012" s="25" t="s">
        <v>9341</v>
      </c>
      <c r="I1012" s="25" t="s">
        <v>1457</v>
      </c>
      <c r="J1012" s="24">
        <v>1.6777092126768813E-19</v>
      </c>
      <c r="K1012" s="24">
        <v>1.3876666548443025E-13</v>
      </c>
      <c r="L1012" s="24">
        <v>0.99999999999986122</v>
      </c>
    </row>
    <row r="1013" spans="1:12" ht="89.25" x14ac:dyDescent="0.2">
      <c r="A1013" s="25" t="s">
        <v>1431</v>
      </c>
      <c r="B1013" s="25" t="s">
        <v>1458</v>
      </c>
      <c r="C1013" s="25" t="s">
        <v>4</v>
      </c>
      <c r="D1013" s="25" t="s">
        <v>407</v>
      </c>
      <c r="E1013" s="24" t="b">
        <v>1</v>
      </c>
      <c r="F1013" s="25" t="s">
        <v>11</v>
      </c>
      <c r="G1013" s="25" t="s">
        <v>1459</v>
      </c>
      <c r="H1013" s="25" t="s">
        <v>1460</v>
      </c>
      <c r="I1013" s="25" t="s">
        <v>1461</v>
      </c>
      <c r="J1013" s="24">
        <v>4.5334504015251713E-20</v>
      </c>
      <c r="K1013" s="24">
        <v>1.2435068037306017E-12</v>
      </c>
      <c r="L1013" s="24">
        <v>0.99999999999875655</v>
      </c>
    </row>
    <row r="1014" spans="1:12" ht="140.25" x14ac:dyDescent="0.2">
      <c r="A1014" s="25" t="s">
        <v>6291</v>
      </c>
      <c r="B1014" s="25" t="s">
        <v>6292</v>
      </c>
      <c r="C1014" s="25" t="s">
        <v>4</v>
      </c>
      <c r="D1014" s="25" t="s">
        <v>5924</v>
      </c>
      <c r="E1014" s="24" t="b">
        <v>1</v>
      </c>
      <c r="F1014" s="25" t="s">
        <v>11</v>
      </c>
      <c r="G1014" s="25" t="s">
        <v>6293</v>
      </c>
      <c r="H1014" s="25" t="s">
        <v>6294</v>
      </c>
      <c r="I1014" s="25" t="s">
        <v>6295</v>
      </c>
      <c r="J1014" s="24">
        <v>1.8527507956570586E-19</v>
      </c>
      <c r="K1014" s="24">
        <v>2.3484485587297542E-16</v>
      </c>
      <c r="L1014" s="24">
        <v>0.99999999999999978</v>
      </c>
    </row>
    <row r="1015" spans="1:12" ht="102" x14ac:dyDescent="0.2">
      <c r="A1015" s="25" t="s">
        <v>5583</v>
      </c>
      <c r="B1015" s="25" t="s">
        <v>5584</v>
      </c>
      <c r="C1015" s="25" t="s">
        <v>4</v>
      </c>
      <c r="D1015" s="25" t="s">
        <v>4127</v>
      </c>
      <c r="E1015" s="24" t="b">
        <v>1</v>
      </c>
      <c r="F1015" s="25" t="s">
        <v>11</v>
      </c>
      <c r="G1015" s="25" t="s">
        <v>5585</v>
      </c>
      <c r="H1015" s="25" t="s">
        <v>10338</v>
      </c>
      <c r="I1015" s="25" t="s">
        <v>10339</v>
      </c>
      <c r="J1015" s="24">
        <v>2.3390737161199783E-20</v>
      </c>
      <c r="K1015" s="24">
        <v>1.2697246959183668E-16</v>
      </c>
      <c r="L1015" s="24">
        <v>0.99999999999999978</v>
      </c>
    </row>
    <row r="1016" spans="1:12" ht="114.75" x14ac:dyDescent="0.2">
      <c r="A1016" s="25" t="s">
        <v>4800</v>
      </c>
      <c r="B1016" s="25" t="s">
        <v>4801</v>
      </c>
      <c r="C1016" s="25" t="s">
        <v>4</v>
      </c>
      <c r="D1016" s="25" t="s">
        <v>4127</v>
      </c>
      <c r="E1016" s="24" t="b">
        <v>1</v>
      </c>
      <c r="F1016" s="25" t="s">
        <v>11</v>
      </c>
      <c r="G1016" s="25" t="s">
        <v>10114</v>
      </c>
      <c r="H1016" s="25" t="s">
        <v>4803</v>
      </c>
      <c r="I1016" s="25" t="s">
        <v>10115</v>
      </c>
      <c r="J1016" s="24">
        <v>3.6758223455409543E-20</v>
      </c>
      <c r="K1016" s="24">
        <v>3.3991387315345429E-16</v>
      </c>
      <c r="L1016" s="24">
        <v>0.99999999999999956</v>
      </c>
    </row>
    <row r="1017" spans="1:12" ht="63.75" x14ac:dyDescent="0.2">
      <c r="A1017" s="25" t="s">
        <v>487</v>
      </c>
      <c r="B1017" s="25" t="s">
        <v>488</v>
      </c>
      <c r="C1017" s="25" t="s">
        <v>4</v>
      </c>
      <c r="D1017" s="25" t="s">
        <v>407</v>
      </c>
      <c r="E1017" s="24" t="b">
        <v>1</v>
      </c>
      <c r="F1017" s="25" t="s">
        <v>11</v>
      </c>
      <c r="G1017" s="25" t="s">
        <v>489</v>
      </c>
      <c r="H1017" s="25" t="s">
        <v>490</v>
      </c>
      <c r="I1017" s="25" t="s">
        <v>491</v>
      </c>
      <c r="J1017" s="24">
        <v>7.950154270528145E-20</v>
      </c>
      <c r="K1017" s="24">
        <v>1.733456939556567E-11</v>
      </c>
      <c r="L1017" s="24">
        <v>0.99999999998266542</v>
      </c>
    </row>
    <row r="1018" spans="1:12" ht="293.25" x14ac:dyDescent="0.2">
      <c r="A1018" s="25" t="s">
        <v>5406</v>
      </c>
      <c r="B1018" s="25" t="s">
        <v>5407</v>
      </c>
      <c r="C1018" s="25" t="s">
        <v>4</v>
      </c>
      <c r="D1018" s="25" t="s">
        <v>4127</v>
      </c>
      <c r="E1018" s="24" t="b">
        <v>1</v>
      </c>
      <c r="F1018" s="25" t="s">
        <v>11</v>
      </c>
      <c r="G1018" s="25" t="s">
        <v>5408</v>
      </c>
      <c r="H1018" s="25" t="s">
        <v>5409</v>
      </c>
      <c r="I1018" s="25" t="s">
        <v>5410</v>
      </c>
      <c r="J1018" s="24">
        <v>4.7270474708882014E-19</v>
      </c>
      <c r="K1018" s="24">
        <v>6.3697595584685883E-16</v>
      </c>
      <c r="L1018" s="24">
        <v>0.99999999999999933</v>
      </c>
    </row>
    <row r="1019" spans="1:12" ht="63.75" x14ac:dyDescent="0.2">
      <c r="A1019" s="25" t="s">
        <v>5588</v>
      </c>
      <c r="B1019" s="25" t="s">
        <v>5589</v>
      </c>
      <c r="C1019" s="25" t="s">
        <v>4</v>
      </c>
      <c r="D1019" s="25" t="s">
        <v>4127</v>
      </c>
      <c r="E1019" s="24" t="b">
        <v>1</v>
      </c>
      <c r="F1019" s="25" t="s">
        <v>11</v>
      </c>
      <c r="G1019" s="25" t="s">
        <v>5590</v>
      </c>
      <c r="H1019" s="25" t="s">
        <v>5591</v>
      </c>
      <c r="I1019" s="25" t="s">
        <v>5592</v>
      </c>
      <c r="J1019" s="24">
        <v>2.3084041142690451E-20</v>
      </c>
      <c r="K1019" s="24">
        <v>2.0724751870283042E-13</v>
      </c>
      <c r="L1019" s="24">
        <v>0.99999999999979283</v>
      </c>
    </row>
    <row r="1020" spans="1:12" ht="153" x14ac:dyDescent="0.2">
      <c r="A1020" s="25" t="s">
        <v>7369</v>
      </c>
      <c r="B1020" s="25" t="s">
        <v>7370</v>
      </c>
      <c r="C1020" s="25" t="s">
        <v>4</v>
      </c>
      <c r="D1020" s="25" t="s">
        <v>6339</v>
      </c>
      <c r="E1020" s="24" t="b">
        <v>1</v>
      </c>
      <c r="F1020" s="25" t="s">
        <v>11</v>
      </c>
      <c r="G1020" s="25" t="s">
        <v>7387</v>
      </c>
      <c r="H1020" s="25" t="s">
        <v>7388</v>
      </c>
      <c r="I1020" s="25" t="s">
        <v>7389</v>
      </c>
      <c r="J1020" s="24">
        <v>8.7768527684533001E-20</v>
      </c>
      <c r="K1020" s="24">
        <v>1.04636121814348E-15</v>
      </c>
      <c r="L1020" s="24">
        <v>0.99999999999999889</v>
      </c>
    </row>
    <row r="1021" spans="1:12" ht="76.5" x14ac:dyDescent="0.2">
      <c r="A1021" s="25" t="s">
        <v>4625</v>
      </c>
      <c r="B1021" s="25" t="s">
        <v>4626</v>
      </c>
      <c r="C1021" s="25" t="s">
        <v>4</v>
      </c>
      <c r="D1021" s="25" t="s">
        <v>4127</v>
      </c>
      <c r="E1021" s="24" t="b">
        <v>1</v>
      </c>
      <c r="F1021" s="25" t="s">
        <v>11</v>
      </c>
      <c r="G1021" s="25" t="s">
        <v>4627</v>
      </c>
      <c r="H1021" s="25" t="s">
        <v>4628</v>
      </c>
      <c r="I1021" s="25" t="s">
        <v>4629</v>
      </c>
      <c r="J1021" s="24">
        <v>9.4569907911591888E-19</v>
      </c>
      <c r="K1021" s="24">
        <v>4.6123635546351746E-14</v>
      </c>
      <c r="L1021" s="24">
        <v>0.99999999999995381</v>
      </c>
    </row>
    <row r="1022" spans="1:12" ht="76.5" x14ac:dyDescent="0.2">
      <c r="A1022" s="25" t="s">
        <v>4625</v>
      </c>
      <c r="B1022" s="25" t="s">
        <v>4630</v>
      </c>
      <c r="C1022" s="25" t="s">
        <v>4</v>
      </c>
      <c r="D1022" s="25" t="s">
        <v>4127</v>
      </c>
      <c r="E1022" s="24" t="b">
        <v>1</v>
      </c>
      <c r="F1022" s="25" t="s">
        <v>11</v>
      </c>
      <c r="G1022" s="25" t="s">
        <v>4631</v>
      </c>
      <c r="H1022" s="25" t="s">
        <v>4632</v>
      </c>
      <c r="I1022" s="25" t="s">
        <v>4633</v>
      </c>
      <c r="J1022" s="24">
        <v>5.8767342557083634E-20</v>
      </c>
      <c r="K1022" s="24">
        <v>2.174191511849017E-14</v>
      </c>
      <c r="L1022" s="24">
        <v>0.99999999999997824</v>
      </c>
    </row>
    <row r="1023" spans="1:12" ht="114.75" x14ac:dyDescent="0.2">
      <c r="A1023" s="25" t="s">
        <v>5768</v>
      </c>
      <c r="B1023" s="25" t="s">
        <v>5769</v>
      </c>
      <c r="C1023" s="25" t="s">
        <v>4</v>
      </c>
      <c r="D1023" s="25" t="s">
        <v>4127</v>
      </c>
      <c r="E1023" s="24" t="b">
        <v>1</v>
      </c>
      <c r="F1023" s="25" t="s">
        <v>11</v>
      </c>
      <c r="G1023" s="25" t="s">
        <v>5770</v>
      </c>
      <c r="H1023" s="25" t="s">
        <v>5771</v>
      </c>
      <c r="I1023" s="25" t="s">
        <v>5772</v>
      </c>
      <c r="J1023" s="24">
        <v>4.4205603185601237E-16</v>
      </c>
      <c r="K1023" s="24">
        <v>7.7239643894418865E-14</v>
      </c>
      <c r="L1023" s="24">
        <v>0.99999999999992228</v>
      </c>
    </row>
    <row r="1024" spans="1:12" ht="102" x14ac:dyDescent="0.2">
      <c r="A1024" s="25" t="s">
        <v>5768</v>
      </c>
      <c r="B1024" s="25" t="s">
        <v>9072</v>
      </c>
      <c r="C1024" s="25" t="s">
        <v>4</v>
      </c>
      <c r="D1024" s="25" t="s">
        <v>8821</v>
      </c>
      <c r="E1024" s="24" t="b">
        <v>1</v>
      </c>
      <c r="F1024" s="25" t="s">
        <v>11</v>
      </c>
      <c r="G1024" s="25" t="s">
        <v>9073</v>
      </c>
      <c r="H1024" s="25" t="s">
        <v>9074</v>
      </c>
      <c r="I1024" s="25" t="s">
        <v>9075</v>
      </c>
      <c r="J1024" s="24">
        <v>4.7073943938274218E-20</v>
      </c>
      <c r="K1024" s="24">
        <v>1.8585001810394052E-15</v>
      </c>
      <c r="L1024" s="24">
        <v>0.99999999999999822</v>
      </c>
    </row>
    <row r="1025" spans="1:12" ht="76.5" x14ac:dyDescent="0.2">
      <c r="A1025" s="25" t="s">
        <v>8574</v>
      </c>
      <c r="B1025" s="25" t="s">
        <v>8609</v>
      </c>
      <c r="C1025" s="25" t="s">
        <v>4</v>
      </c>
      <c r="D1025" s="25" t="s">
        <v>6339</v>
      </c>
      <c r="E1025" s="24" t="b">
        <v>1</v>
      </c>
      <c r="F1025" s="25" t="s">
        <v>11</v>
      </c>
      <c r="G1025" s="25" t="s">
        <v>8610</v>
      </c>
      <c r="H1025" s="25" t="s">
        <v>8611</v>
      </c>
      <c r="I1025" s="25" t="s">
        <v>8612</v>
      </c>
      <c r="J1025" s="24">
        <v>1.4648677301568122E-21</v>
      </c>
      <c r="K1025" s="24">
        <v>4.4837092361395496E-15</v>
      </c>
      <c r="L1025" s="24">
        <v>0.99999999999999556</v>
      </c>
    </row>
    <row r="1026" spans="1:12" ht="140.25" x14ac:dyDescent="0.2">
      <c r="A1026" s="25" t="s">
        <v>7673</v>
      </c>
      <c r="B1026" s="25" t="s">
        <v>7674</v>
      </c>
      <c r="C1026" s="25" t="s">
        <v>4</v>
      </c>
      <c r="D1026" s="25" t="s">
        <v>6339</v>
      </c>
      <c r="E1026" s="24" t="b">
        <v>1</v>
      </c>
      <c r="F1026" s="25" t="s">
        <v>11</v>
      </c>
      <c r="G1026" s="25" t="s">
        <v>9085</v>
      </c>
      <c r="H1026" s="25" t="s">
        <v>7725</v>
      </c>
      <c r="I1026" s="25" t="s">
        <v>10910</v>
      </c>
      <c r="J1026" s="24">
        <v>7.6020209857297102E-18</v>
      </c>
      <c r="K1026" s="24">
        <v>2.2880655414054391E-14</v>
      </c>
      <c r="L1026" s="24">
        <v>0.99999999999997713</v>
      </c>
    </row>
    <row r="1027" spans="1:12" ht="229.5" x14ac:dyDescent="0.2">
      <c r="A1027" s="25" t="s">
        <v>7673</v>
      </c>
      <c r="B1027" s="25" t="s">
        <v>7674</v>
      </c>
      <c r="C1027" s="25" t="s">
        <v>4</v>
      </c>
      <c r="D1027" s="25" t="s">
        <v>6339</v>
      </c>
      <c r="E1027" s="24" t="b">
        <v>1</v>
      </c>
      <c r="F1027" s="25" t="s">
        <v>11</v>
      </c>
      <c r="G1027" s="25" t="s">
        <v>7727</v>
      </c>
      <c r="H1027" s="25" t="s">
        <v>10911</v>
      </c>
      <c r="I1027" s="25" t="s">
        <v>10912</v>
      </c>
      <c r="J1027" s="24">
        <v>5.0018978583114056E-17</v>
      </c>
      <c r="K1027" s="24">
        <v>9.3521807216670996E-14</v>
      </c>
      <c r="L1027" s="24">
        <v>0.99999999999990652</v>
      </c>
    </row>
    <row r="1028" spans="1:12" ht="153" x14ac:dyDescent="0.2">
      <c r="A1028" s="25" t="s">
        <v>932</v>
      </c>
      <c r="B1028" s="25" t="s">
        <v>933</v>
      </c>
      <c r="C1028" s="25" t="s">
        <v>4</v>
      </c>
      <c r="D1028" s="25" t="s">
        <v>407</v>
      </c>
      <c r="E1028" s="24" t="b">
        <v>1</v>
      </c>
      <c r="F1028" s="25" t="s">
        <v>11</v>
      </c>
      <c r="G1028" s="25" t="s">
        <v>934</v>
      </c>
      <c r="H1028" s="25" t="s">
        <v>935</v>
      </c>
      <c r="I1028" s="25" t="s">
        <v>936</v>
      </c>
      <c r="J1028" s="24">
        <v>5.8683519583633233E-22</v>
      </c>
      <c r="K1028" s="24">
        <v>2.9828759871694766E-10</v>
      </c>
      <c r="L1028" s="24">
        <v>0.99999999970171238</v>
      </c>
    </row>
    <row r="1029" spans="1:12" ht="153" x14ac:dyDescent="0.2">
      <c r="A1029" s="25" t="s">
        <v>932</v>
      </c>
      <c r="B1029" s="25" t="s">
        <v>933</v>
      </c>
      <c r="C1029" s="25" t="s">
        <v>4</v>
      </c>
      <c r="D1029" s="25" t="s">
        <v>407</v>
      </c>
      <c r="E1029" s="24" t="b">
        <v>1</v>
      </c>
      <c r="F1029" s="25" t="s">
        <v>11</v>
      </c>
      <c r="G1029" s="25" t="s">
        <v>937</v>
      </c>
      <c r="H1029" s="25" t="s">
        <v>9239</v>
      </c>
      <c r="I1029" s="25" t="s">
        <v>936</v>
      </c>
      <c r="J1029" s="24">
        <v>5.971960201269544E-22</v>
      </c>
      <c r="K1029" s="24">
        <v>2.5119766696729178E-10</v>
      </c>
      <c r="L1029" s="24">
        <v>0.99999999974880227</v>
      </c>
    </row>
    <row r="1030" spans="1:12" ht="114.75" x14ac:dyDescent="0.2">
      <c r="A1030" s="25" t="s">
        <v>4279</v>
      </c>
      <c r="B1030" s="25" t="s">
        <v>4290</v>
      </c>
      <c r="C1030" s="25" t="s">
        <v>4</v>
      </c>
      <c r="D1030" s="25" t="s">
        <v>4127</v>
      </c>
      <c r="E1030" s="24" t="b">
        <v>1</v>
      </c>
      <c r="F1030" s="25" t="s">
        <v>11</v>
      </c>
      <c r="G1030" s="25" t="s">
        <v>9085</v>
      </c>
      <c r="H1030" s="25" t="s">
        <v>9932</v>
      </c>
      <c r="I1030" s="25" t="s">
        <v>9085</v>
      </c>
      <c r="J1030" s="24">
        <v>2.0577171467616423E-15</v>
      </c>
      <c r="K1030" s="24">
        <v>2.0109525672879995E-15</v>
      </c>
      <c r="L1030" s="24">
        <v>0.999999999999996</v>
      </c>
    </row>
    <row r="1031" spans="1:12" ht="51" x14ac:dyDescent="0.2">
      <c r="A1031" s="25" t="s">
        <v>3609</v>
      </c>
      <c r="B1031" s="25" t="s">
        <v>3610</v>
      </c>
      <c r="C1031" s="25" t="s">
        <v>4</v>
      </c>
      <c r="D1031" s="25" t="s">
        <v>3036</v>
      </c>
      <c r="E1031" s="24" t="b">
        <v>1</v>
      </c>
      <c r="F1031" s="25" t="s">
        <v>11</v>
      </c>
      <c r="G1031" s="25" t="s">
        <v>3616</v>
      </c>
      <c r="H1031" s="25" t="s">
        <v>3617</v>
      </c>
      <c r="I1031" s="25" t="s">
        <v>9708</v>
      </c>
      <c r="J1031" s="24">
        <v>1.3982096718177012E-24</v>
      </c>
      <c r="K1031" s="24">
        <v>1.9100236053289208E-14</v>
      </c>
      <c r="L1031" s="24">
        <v>0.9999999999999809</v>
      </c>
    </row>
    <row r="1032" spans="1:12" ht="102" x14ac:dyDescent="0.2">
      <c r="A1032" s="25" t="s">
        <v>3609</v>
      </c>
      <c r="B1032" s="25" t="s">
        <v>3610</v>
      </c>
      <c r="C1032" s="25" t="s">
        <v>4</v>
      </c>
      <c r="D1032" s="25" t="s">
        <v>3036</v>
      </c>
      <c r="E1032" s="24" t="b">
        <v>1</v>
      </c>
      <c r="F1032" s="25" t="s">
        <v>11</v>
      </c>
      <c r="G1032" s="25" t="s">
        <v>9085</v>
      </c>
      <c r="H1032" s="25" t="s">
        <v>3619</v>
      </c>
      <c r="I1032" s="25" t="s">
        <v>9709</v>
      </c>
      <c r="J1032" s="24">
        <v>1.6001893642500209E-27</v>
      </c>
      <c r="K1032" s="24">
        <v>2.9705413013801458E-17</v>
      </c>
      <c r="L1032" s="24">
        <v>1</v>
      </c>
    </row>
    <row r="1033" spans="1:12" ht="127.5" x14ac:dyDescent="0.2">
      <c r="A1033" s="25" t="s">
        <v>3269</v>
      </c>
      <c r="B1033" s="25" t="s">
        <v>3274</v>
      </c>
      <c r="C1033" s="25" t="s">
        <v>4</v>
      </c>
      <c r="D1033" s="25" t="s">
        <v>3036</v>
      </c>
      <c r="E1033" s="24" t="b">
        <v>1</v>
      </c>
      <c r="F1033" s="25" t="s">
        <v>11</v>
      </c>
      <c r="G1033" s="25" t="s">
        <v>3277</v>
      </c>
      <c r="H1033" s="25" t="s">
        <v>9653</v>
      </c>
      <c r="I1033" s="25" t="s">
        <v>3279</v>
      </c>
      <c r="J1033" s="24">
        <v>3.0256562261937193E-20</v>
      </c>
      <c r="K1033" s="24">
        <v>3.0999300461754108E-13</v>
      </c>
      <c r="L1033" s="24">
        <v>0.99999999999969003</v>
      </c>
    </row>
    <row r="1034" spans="1:12" ht="89.25" x14ac:dyDescent="0.2">
      <c r="A1034" s="25" t="s">
        <v>5049</v>
      </c>
      <c r="B1034" s="25" t="s">
        <v>5050</v>
      </c>
      <c r="C1034" s="25" t="s">
        <v>4</v>
      </c>
      <c r="D1034" s="25" t="s">
        <v>4127</v>
      </c>
      <c r="E1034" s="24" t="b">
        <v>1</v>
      </c>
      <c r="F1034" s="25" t="s">
        <v>11</v>
      </c>
      <c r="G1034" s="25" t="s">
        <v>5056</v>
      </c>
      <c r="H1034" s="25" t="s">
        <v>5057</v>
      </c>
      <c r="I1034" s="25" t="s">
        <v>5058</v>
      </c>
      <c r="J1034" s="24">
        <v>9.3866165553196524E-22</v>
      </c>
      <c r="K1034" s="24">
        <v>9.0184793264434777E-16</v>
      </c>
      <c r="L1034" s="24">
        <v>0.99999999999999911</v>
      </c>
    </row>
    <row r="1035" spans="1:12" ht="165.75" x14ac:dyDescent="0.2">
      <c r="A1035" s="25" t="s">
        <v>5049</v>
      </c>
      <c r="B1035" s="25" t="s">
        <v>5053</v>
      </c>
      <c r="C1035" s="25" t="s">
        <v>4</v>
      </c>
      <c r="D1035" s="25" t="s">
        <v>4127</v>
      </c>
      <c r="E1035" s="24" t="b">
        <v>1</v>
      </c>
      <c r="F1035" s="25" t="s">
        <v>11</v>
      </c>
      <c r="G1035" s="25" t="s">
        <v>5057</v>
      </c>
      <c r="H1035" s="25" t="s">
        <v>5059</v>
      </c>
      <c r="I1035" s="25" t="s">
        <v>5060</v>
      </c>
      <c r="J1035" s="24">
        <v>1.2665404323683598E-23</v>
      </c>
      <c r="K1035" s="24">
        <v>1.4305934044652194E-16</v>
      </c>
      <c r="L1035" s="24">
        <v>0.99999999999999978</v>
      </c>
    </row>
    <row r="1036" spans="1:12" ht="127.5" x14ac:dyDescent="0.2">
      <c r="A1036" s="25" t="s">
        <v>5238</v>
      </c>
      <c r="B1036" s="25" t="s">
        <v>5247</v>
      </c>
      <c r="C1036" s="25" t="s">
        <v>4</v>
      </c>
      <c r="D1036" s="25" t="s">
        <v>4127</v>
      </c>
      <c r="E1036" s="24" t="b">
        <v>1</v>
      </c>
      <c r="F1036" s="25" t="s">
        <v>11</v>
      </c>
      <c r="G1036" s="25" t="s">
        <v>5248</v>
      </c>
      <c r="H1036" s="25" t="s">
        <v>5249</v>
      </c>
      <c r="I1036" s="25" t="s">
        <v>10236</v>
      </c>
      <c r="J1036" s="24">
        <v>4.8503235307908122E-21</v>
      </c>
      <c r="K1036" s="24">
        <v>6.45298295885882E-18</v>
      </c>
      <c r="L1036" s="24">
        <v>1</v>
      </c>
    </row>
    <row r="1037" spans="1:12" ht="102" x14ac:dyDescent="0.2">
      <c r="A1037" s="25" t="s">
        <v>5238</v>
      </c>
      <c r="B1037" s="25" t="s">
        <v>5251</v>
      </c>
      <c r="C1037" s="25" t="s">
        <v>4</v>
      </c>
      <c r="D1037" s="25" t="s">
        <v>4127</v>
      </c>
      <c r="E1037" s="24" t="b">
        <v>1</v>
      </c>
      <c r="F1037" s="25" t="s">
        <v>11</v>
      </c>
      <c r="G1037" s="25" t="s">
        <v>9085</v>
      </c>
      <c r="H1037" s="25" t="s">
        <v>10237</v>
      </c>
      <c r="I1037" s="25" t="s">
        <v>10238</v>
      </c>
      <c r="J1037" s="24">
        <v>4.5685353158672333E-18</v>
      </c>
      <c r="K1037" s="24">
        <v>5.7694686344723725E-15</v>
      </c>
      <c r="L1037" s="24">
        <v>0.99999999999999423</v>
      </c>
    </row>
    <row r="1038" spans="1:12" ht="51" x14ac:dyDescent="0.2">
      <c r="A1038" s="25" t="s">
        <v>5238</v>
      </c>
      <c r="B1038" s="25" t="s">
        <v>5239</v>
      </c>
      <c r="C1038" s="25" t="s">
        <v>4</v>
      </c>
      <c r="D1038" s="25" t="s">
        <v>4127</v>
      </c>
      <c r="E1038" s="24" t="b">
        <v>1</v>
      </c>
      <c r="F1038" s="25" t="s">
        <v>11</v>
      </c>
      <c r="G1038" s="25" t="s">
        <v>9085</v>
      </c>
      <c r="H1038" s="25" t="s">
        <v>5254</v>
      </c>
      <c r="I1038" s="25" t="s">
        <v>5255</v>
      </c>
      <c r="J1038" s="24">
        <v>3.4871341458184707E-19</v>
      </c>
      <c r="K1038" s="24">
        <v>2.118276317146784E-14</v>
      </c>
      <c r="L1038" s="24">
        <v>0.99999999999997891</v>
      </c>
    </row>
    <row r="1039" spans="1:12" ht="165.75" x14ac:dyDescent="0.2">
      <c r="A1039" s="25" t="s">
        <v>327</v>
      </c>
      <c r="B1039" s="25" t="s">
        <v>328</v>
      </c>
      <c r="C1039" s="25" t="s">
        <v>4</v>
      </c>
      <c r="D1039" s="25" t="s">
        <v>329</v>
      </c>
      <c r="E1039" s="24" t="b">
        <v>1</v>
      </c>
      <c r="F1039" s="25" t="s">
        <v>11</v>
      </c>
      <c r="G1039" s="25" t="s">
        <v>9124</v>
      </c>
      <c r="H1039" s="25" t="s">
        <v>9125</v>
      </c>
      <c r="I1039" s="25" t="s">
        <v>333</v>
      </c>
      <c r="J1039" s="24">
        <v>8.9320238508656148E-22</v>
      </c>
      <c r="K1039" s="24">
        <v>4.8297557172889429E-11</v>
      </c>
      <c r="L1039" s="24">
        <v>0.99999999995170241</v>
      </c>
    </row>
    <row r="1040" spans="1:12" ht="114.75" x14ac:dyDescent="0.2">
      <c r="A1040" s="25" t="s">
        <v>5459</v>
      </c>
      <c r="B1040" s="25" t="s">
        <v>5467</v>
      </c>
      <c r="C1040" s="25" t="s">
        <v>4</v>
      </c>
      <c r="D1040" s="25" t="s">
        <v>4127</v>
      </c>
      <c r="E1040" s="24" t="b">
        <v>1</v>
      </c>
      <c r="F1040" s="25" t="s">
        <v>11</v>
      </c>
      <c r="G1040" s="25" t="s">
        <v>5468</v>
      </c>
      <c r="H1040" s="25" t="s">
        <v>10298</v>
      </c>
      <c r="I1040" s="25" t="s">
        <v>5470</v>
      </c>
      <c r="J1040" s="24">
        <v>2.7129480858490037E-18</v>
      </c>
      <c r="K1040" s="24">
        <v>5.8746863256154644E-16</v>
      </c>
      <c r="L1040" s="24">
        <v>0.99999999999999933</v>
      </c>
    </row>
    <row r="1041" spans="1:12" ht="165.75" x14ac:dyDescent="0.2">
      <c r="A1041" s="25" t="s">
        <v>5459</v>
      </c>
      <c r="B1041" s="25" t="s">
        <v>5471</v>
      </c>
      <c r="C1041" s="25" t="s">
        <v>4</v>
      </c>
      <c r="D1041" s="25" t="s">
        <v>4127</v>
      </c>
      <c r="E1041" s="24" t="b">
        <v>1</v>
      </c>
      <c r="F1041" s="25" t="s">
        <v>11</v>
      </c>
      <c r="G1041" s="25" t="s">
        <v>5472</v>
      </c>
      <c r="H1041" s="25" t="s">
        <v>10299</v>
      </c>
      <c r="I1041" s="25" t="s">
        <v>10300</v>
      </c>
      <c r="J1041" s="24">
        <v>4.2355409046983538E-15</v>
      </c>
      <c r="K1041" s="24">
        <v>5.4456130462194336E-13</v>
      </c>
      <c r="L1041" s="24">
        <v>0.99999999999945111</v>
      </c>
    </row>
    <row r="1042" spans="1:12" ht="127.5" x14ac:dyDescent="0.2">
      <c r="A1042" s="25" t="s">
        <v>5459</v>
      </c>
      <c r="B1042" s="25" t="s">
        <v>5463</v>
      </c>
      <c r="C1042" s="25" t="s">
        <v>4</v>
      </c>
      <c r="D1042" s="25" t="s">
        <v>4127</v>
      </c>
      <c r="E1042" s="24" t="b">
        <v>1</v>
      </c>
      <c r="F1042" s="25" t="s">
        <v>11</v>
      </c>
      <c r="G1042" s="25" t="s">
        <v>10301</v>
      </c>
      <c r="H1042" s="25" t="s">
        <v>5476</v>
      </c>
      <c r="I1042" s="25" t="s">
        <v>10302</v>
      </c>
      <c r="J1042" s="24">
        <v>3.777800674982109E-18</v>
      </c>
      <c r="K1042" s="24">
        <v>3.1956529032476064E-10</v>
      </c>
      <c r="L1042" s="24">
        <v>0.99999999968043474</v>
      </c>
    </row>
    <row r="1043" spans="1:12" ht="114.75" x14ac:dyDescent="0.2">
      <c r="A1043" s="25" t="s">
        <v>4791</v>
      </c>
      <c r="B1043" s="25" t="s">
        <v>4792</v>
      </c>
      <c r="C1043" s="25" t="s">
        <v>660</v>
      </c>
      <c r="D1043" s="25" t="s">
        <v>4127</v>
      </c>
      <c r="E1043" s="24" t="b">
        <v>0</v>
      </c>
      <c r="F1043" s="25" t="s">
        <v>11</v>
      </c>
      <c r="G1043" s="25" t="s">
        <v>4793</v>
      </c>
      <c r="H1043" s="25" t="s">
        <v>4794</v>
      </c>
      <c r="I1043" s="25" t="s">
        <v>4795</v>
      </c>
      <c r="J1043" s="24">
        <v>6.0913236865002352E-3</v>
      </c>
      <c r="K1043" s="24">
        <v>5.5052562722054589E-8</v>
      </c>
      <c r="L1043" s="24">
        <v>0.99390862126093693</v>
      </c>
    </row>
    <row r="1044" spans="1:12" ht="127.5" x14ac:dyDescent="0.2">
      <c r="A1044" s="25" t="s">
        <v>4830</v>
      </c>
      <c r="B1044" s="25" t="s">
        <v>4831</v>
      </c>
      <c r="C1044" s="25" t="s">
        <v>660</v>
      </c>
      <c r="D1044" s="25" t="s">
        <v>4127</v>
      </c>
      <c r="E1044" s="24" t="b">
        <v>1</v>
      </c>
      <c r="F1044" s="25" t="s">
        <v>11</v>
      </c>
      <c r="G1044" s="25" t="s">
        <v>10127</v>
      </c>
      <c r="H1044" s="25" t="s">
        <v>10128</v>
      </c>
      <c r="I1044" s="25" t="s">
        <v>9085</v>
      </c>
      <c r="J1044" s="24">
        <v>1.2435196668744653E-20</v>
      </c>
      <c r="K1044" s="24">
        <v>2.4802060351193552E-13</v>
      </c>
      <c r="L1044" s="24">
        <v>0.99999999999975198</v>
      </c>
    </row>
    <row r="1045" spans="1:12" ht="63.75" x14ac:dyDescent="0.2">
      <c r="A1045" s="25" t="s">
        <v>4830</v>
      </c>
      <c r="B1045" s="25" t="s">
        <v>4834</v>
      </c>
      <c r="C1045" s="25" t="s">
        <v>660</v>
      </c>
      <c r="D1045" s="25" t="s">
        <v>4127</v>
      </c>
      <c r="E1045" s="24" t="b">
        <v>1</v>
      </c>
      <c r="F1045" s="25" t="s">
        <v>11</v>
      </c>
      <c r="G1045" s="25" t="s">
        <v>10129</v>
      </c>
      <c r="H1045" s="25" t="s">
        <v>10130</v>
      </c>
      <c r="I1045" s="25" t="s">
        <v>10131</v>
      </c>
      <c r="J1045" s="24">
        <v>5.2254604978440544E-17</v>
      </c>
      <c r="K1045" s="24">
        <v>1.9778802601019423E-13</v>
      </c>
      <c r="L1045" s="24">
        <v>0.99999999999980216</v>
      </c>
    </row>
    <row r="1046" spans="1:12" ht="38.25" x14ac:dyDescent="0.2">
      <c r="A1046" s="25" t="s">
        <v>4830</v>
      </c>
      <c r="B1046" s="25" t="s">
        <v>4838</v>
      </c>
      <c r="C1046" s="25" t="s">
        <v>660</v>
      </c>
      <c r="D1046" s="25" t="s">
        <v>4127</v>
      </c>
      <c r="E1046" s="24" t="b">
        <v>1</v>
      </c>
      <c r="F1046" s="25" t="s">
        <v>11</v>
      </c>
      <c r="G1046" s="25" t="s">
        <v>10132</v>
      </c>
      <c r="H1046" s="25" t="s">
        <v>10133</v>
      </c>
      <c r="I1046" s="25" t="s">
        <v>9085</v>
      </c>
      <c r="J1046" s="24">
        <v>1.6805152959876473E-17</v>
      </c>
      <c r="K1046" s="24">
        <v>1.0743546598665639E-13</v>
      </c>
      <c r="L1046" s="24">
        <v>0.99999999999989253</v>
      </c>
    </row>
    <row r="1047" spans="1:12" ht="165.75" x14ac:dyDescent="0.2">
      <c r="A1047" s="25" t="s">
        <v>5973</v>
      </c>
      <c r="B1047" s="25" t="s">
        <v>5974</v>
      </c>
      <c r="C1047" s="25" t="s">
        <v>660</v>
      </c>
      <c r="D1047" s="25" t="s">
        <v>5924</v>
      </c>
      <c r="E1047" s="24" t="b">
        <v>0</v>
      </c>
      <c r="F1047" s="25" t="s">
        <v>11</v>
      </c>
      <c r="G1047" s="25" t="s">
        <v>9085</v>
      </c>
      <c r="H1047" s="25" t="s">
        <v>5975</v>
      </c>
      <c r="I1047" s="25" t="s">
        <v>10410</v>
      </c>
      <c r="J1047" s="24">
        <v>0.10832387582745256</v>
      </c>
      <c r="K1047" s="24">
        <v>2.9908828826423839E-10</v>
      </c>
      <c r="L1047" s="24">
        <v>0.89167612387345918</v>
      </c>
    </row>
    <row r="1048" spans="1:12" ht="178.5" x14ac:dyDescent="0.2">
      <c r="A1048" s="25" t="s">
        <v>7845</v>
      </c>
      <c r="B1048" s="25" t="s">
        <v>7850</v>
      </c>
      <c r="C1048" s="25" t="s">
        <v>660</v>
      </c>
      <c r="D1048" s="25" t="s">
        <v>6339</v>
      </c>
      <c r="E1048" s="24" t="b">
        <v>0</v>
      </c>
      <c r="F1048" s="25" t="s">
        <v>11</v>
      </c>
      <c r="G1048" s="25" t="s">
        <v>7851</v>
      </c>
      <c r="H1048" s="25" t="s">
        <v>10943</v>
      </c>
      <c r="I1048" s="25" t="s">
        <v>7853</v>
      </c>
      <c r="J1048" s="24">
        <v>4.5717293726314907E-7</v>
      </c>
      <c r="K1048" s="24">
        <v>3.6306147881224631E-12</v>
      </c>
      <c r="L1048" s="24">
        <v>0.99999954282343217</v>
      </c>
    </row>
    <row r="1049" spans="1:12" ht="76.5" x14ac:dyDescent="0.2">
      <c r="A1049" s="25" t="s">
        <v>7845</v>
      </c>
      <c r="B1049" s="25" t="s">
        <v>7850</v>
      </c>
      <c r="C1049" s="25" t="s">
        <v>660</v>
      </c>
      <c r="D1049" s="25" t="s">
        <v>6339</v>
      </c>
      <c r="E1049" s="24" t="b">
        <v>0</v>
      </c>
      <c r="F1049" s="25" t="s">
        <v>11</v>
      </c>
      <c r="G1049" s="25" t="s">
        <v>7854</v>
      </c>
      <c r="H1049" s="25" t="s">
        <v>7855</v>
      </c>
      <c r="I1049" s="25" t="s">
        <v>7856</v>
      </c>
      <c r="J1049" s="24">
        <v>0.29386040166423999</v>
      </c>
      <c r="K1049" s="24">
        <v>3.6522577355426747E-8</v>
      </c>
      <c r="L1049" s="24">
        <v>0.7061395618131826</v>
      </c>
    </row>
    <row r="1050" spans="1:12" ht="127.5" x14ac:dyDescent="0.2">
      <c r="A1050" s="25" t="s">
        <v>5426</v>
      </c>
      <c r="B1050" s="25" t="s">
        <v>5427</v>
      </c>
      <c r="C1050" s="25" t="s">
        <v>660</v>
      </c>
      <c r="D1050" s="25" t="s">
        <v>4127</v>
      </c>
      <c r="E1050" s="24" t="b">
        <v>1</v>
      </c>
      <c r="F1050" s="25" t="s">
        <v>11</v>
      </c>
      <c r="G1050" s="25" t="s">
        <v>10287</v>
      </c>
      <c r="H1050" s="25" t="s">
        <v>10288</v>
      </c>
      <c r="I1050" s="25" t="s">
        <v>5430</v>
      </c>
      <c r="J1050" s="24">
        <v>2.1925283369954925E-22</v>
      </c>
      <c r="K1050" s="24">
        <v>2.1143961421354345E-16</v>
      </c>
      <c r="L1050" s="24">
        <v>0.99999999999999978</v>
      </c>
    </row>
    <row r="1051" spans="1:12" ht="89.25" x14ac:dyDescent="0.2">
      <c r="A1051" s="25" t="s">
        <v>6444</v>
      </c>
      <c r="B1051" s="25" t="s">
        <v>6445</v>
      </c>
      <c r="C1051" s="25" t="s">
        <v>660</v>
      </c>
      <c r="D1051" s="25" t="s">
        <v>6339</v>
      </c>
      <c r="E1051" s="24" t="b">
        <v>0</v>
      </c>
      <c r="F1051" s="25" t="s">
        <v>11</v>
      </c>
      <c r="G1051" s="25" t="s">
        <v>6453</v>
      </c>
      <c r="H1051" s="25" t="s">
        <v>6454</v>
      </c>
      <c r="I1051" s="25" t="s">
        <v>9085</v>
      </c>
      <c r="J1051" s="24">
        <v>1.4150338913342454E-2</v>
      </c>
      <c r="K1051" s="24">
        <v>2.5633487506262289E-6</v>
      </c>
      <c r="L1051" s="24">
        <v>0.98584709773790691</v>
      </c>
    </row>
    <row r="1052" spans="1:12" ht="89.25" x14ac:dyDescent="0.2">
      <c r="A1052" s="25" t="s">
        <v>3996</v>
      </c>
      <c r="B1052" s="25" t="s">
        <v>9818</v>
      </c>
      <c r="C1052" s="25" t="s">
        <v>660</v>
      </c>
      <c r="D1052" s="25" t="s">
        <v>3906</v>
      </c>
      <c r="E1052" s="24" t="b">
        <v>0</v>
      </c>
      <c r="F1052" s="25" t="s">
        <v>11</v>
      </c>
      <c r="G1052" s="25" t="s">
        <v>4007</v>
      </c>
      <c r="H1052" s="25" t="s">
        <v>4008</v>
      </c>
      <c r="I1052" s="25" t="s">
        <v>4009</v>
      </c>
      <c r="J1052" s="24">
        <v>2.4793956139930344E-2</v>
      </c>
      <c r="K1052" s="24">
        <v>1.5064107367668777E-7</v>
      </c>
      <c r="L1052" s="24">
        <v>0.97520589321899598</v>
      </c>
    </row>
    <row r="1053" spans="1:12" ht="114.75" x14ac:dyDescent="0.2">
      <c r="A1053" s="25" t="s">
        <v>1969</v>
      </c>
      <c r="B1053" s="25" t="s">
        <v>6191</v>
      </c>
      <c r="C1053" s="25" t="s">
        <v>660</v>
      </c>
      <c r="D1053" s="25" t="s">
        <v>5924</v>
      </c>
      <c r="E1053" s="24" t="b">
        <v>1</v>
      </c>
      <c r="F1053" s="25" t="s">
        <v>11</v>
      </c>
      <c r="G1053" s="25" t="s">
        <v>6192</v>
      </c>
      <c r="H1053" s="25" t="s">
        <v>6193</v>
      </c>
      <c r="I1053" s="25" t="s">
        <v>6194</v>
      </c>
      <c r="J1053" s="24">
        <v>2.4776455149583095E-20</v>
      </c>
      <c r="K1053" s="24">
        <v>1.4226011326442311E-10</v>
      </c>
      <c r="L1053" s="24">
        <v>0.9999999998577398</v>
      </c>
    </row>
    <row r="1054" spans="1:12" ht="114.75" x14ac:dyDescent="0.2">
      <c r="A1054" s="25" t="s">
        <v>1969</v>
      </c>
      <c r="B1054" s="25" t="s">
        <v>6191</v>
      </c>
      <c r="C1054" s="25" t="s">
        <v>660</v>
      </c>
      <c r="D1054" s="25" t="s">
        <v>5924</v>
      </c>
      <c r="E1054" s="24" t="b">
        <v>1</v>
      </c>
      <c r="F1054" s="25" t="s">
        <v>11</v>
      </c>
      <c r="G1054" s="25" t="s">
        <v>6195</v>
      </c>
      <c r="H1054" s="25" t="s">
        <v>6196</v>
      </c>
      <c r="I1054" s="25" t="s">
        <v>6197</v>
      </c>
      <c r="J1054" s="24">
        <v>3.711992865885076E-20</v>
      </c>
      <c r="K1054" s="24">
        <v>1.5402744724859317E-10</v>
      </c>
      <c r="L1054" s="24">
        <v>0.99999999984597254</v>
      </c>
    </row>
    <row r="1055" spans="1:12" ht="114.75" x14ac:dyDescent="0.2">
      <c r="A1055" s="25" t="s">
        <v>1969</v>
      </c>
      <c r="B1055" s="25" t="s">
        <v>6191</v>
      </c>
      <c r="C1055" s="25" t="s">
        <v>660</v>
      </c>
      <c r="D1055" s="25" t="s">
        <v>5924</v>
      </c>
      <c r="E1055" s="24" t="b">
        <v>0</v>
      </c>
      <c r="F1055" s="25" t="s">
        <v>11</v>
      </c>
      <c r="G1055" s="25" t="s">
        <v>9085</v>
      </c>
      <c r="H1055" s="25" t="s">
        <v>10471</v>
      </c>
      <c r="I1055" s="25" t="s">
        <v>6199</v>
      </c>
      <c r="J1055" s="24">
        <v>1.1052429885945358E-4</v>
      </c>
      <c r="K1055" s="24">
        <v>2.1296996584458245E-5</v>
      </c>
      <c r="L1055" s="24">
        <v>0.99986817870455613</v>
      </c>
    </row>
    <row r="1056" spans="1:12" ht="114.75" x14ac:dyDescent="0.2">
      <c r="A1056" s="25" t="s">
        <v>1969</v>
      </c>
      <c r="B1056" s="25" t="s">
        <v>6191</v>
      </c>
      <c r="C1056" s="25" t="s">
        <v>660</v>
      </c>
      <c r="D1056" s="25" t="s">
        <v>5924</v>
      </c>
      <c r="E1056" s="24" t="b">
        <v>0</v>
      </c>
      <c r="F1056" s="25" t="s">
        <v>11</v>
      </c>
      <c r="G1056" s="25" t="s">
        <v>1219</v>
      </c>
      <c r="H1056" s="25" t="s">
        <v>6200</v>
      </c>
      <c r="I1056" s="25" t="s">
        <v>6201</v>
      </c>
      <c r="J1056" s="24">
        <v>5.5255974387991825E-7</v>
      </c>
      <c r="K1056" s="24">
        <v>3.8495767765272899E-6</v>
      </c>
      <c r="L1056" s="24">
        <v>0.99999559786347958</v>
      </c>
    </row>
    <row r="1057" spans="1:12" ht="114.75" x14ac:dyDescent="0.2">
      <c r="A1057" s="25" t="s">
        <v>1969</v>
      </c>
      <c r="B1057" s="25" t="s">
        <v>6191</v>
      </c>
      <c r="C1057" s="25" t="s">
        <v>660</v>
      </c>
      <c r="D1057" s="25" t="s">
        <v>5924</v>
      </c>
      <c r="E1057" s="24" t="b">
        <v>0</v>
      </c>
      <c r="F1057" s="25" t="s">
        <v>11</v>
      </c>
      <c r="G1057" s="25" t="s">
        <v>1219</v>
      </c>
      <c r="H1057" s="25" t="s">
        <v>10472</v>
      </c>
      <c r="I1057" s="25" t="s">
        <v>6203</v>
      </c>
      <c r="J1057" s="24">
        <v>7.8980376331357174E-7</v>
      </c>
      <c r="K1057" s="24">
        <v>4.1200631744343392E-6</v>
      </c>
      <c r="L1057" s="24">
        <v>0.99999509013306231</v>
      </c>
    </row>
    <row r="1058" spans="1:12" ht="114.75" x14ac:dyDescent="0.2">
      <c r="A1058" s="25" t="s">
        <v>1969</v>
      </c>
      <c r="B1058" s="25" t="s">
        <v>6191</v>
      </c>
      <c r="C1058" s="25" t="s">
        <v>660</v>
      </c>
      <c r="D1058" s="25" t="s">
        <v>5924</v>
      </c>
      <c r="E1058" s="24" t="b">
        <v>0</v>
      </c>
      <c r="F1058" s="25" t="s">
        <v>11</v>
      </c>
      <c r="G1058" s="25" t="s">
        <v>1219</v>
      </c>
      <c r="H1058" s="25" t="s">
        <v>10473</v>
      </c>
      <c r="I1058" s="25" t="s">
        <v>6205</v>
      </c>
      <c r="J1058" s="24">
        <v>7.8980376331357174E-7</v>
      </c>
      <c r="K1058" s="24">
        <v>4.1200631744343392E-6</v>
      </c>
      <c r="L1058" s="24">
        <v>0.99999509013306231</v>
      </c>
    </row>
    <row r="1059" spans="1:12" ht="114.75" x14ac:dyDescent="0.2">
      <c r="A1059" s="25" t="s">
        <v>1969</v>
      </c>
      <c r="B1059" s="25" t="s">
        <v>6191</v>
      </c>
      <c r="C1059" s="25" t="s">
        <v>660</v>
      </c>
      <c r="D1059" s="25" t="s">
        <v>5924</v>
      </c>
      <c r="E1059" s="24" t="b">
        <v>0</v>
      </c>
      <c r="F1059" s="25" t="s">
        <v>11</v>
      </c>
      <c r="G1059" s="25" t="s">
        <v>1219</v>
      </c>
      <c r="H1059" s="25" t="s">
        <v>6206</v>
      </c>
      <c r="I1059" s="25" t="s">
        <v>6207</v>
      </c>
      <c r="J1059" s="24">
        <v>7.8980376331357174E-7</v>
      </c>
      <c r="K1059" s="24">
        <v>4.1200631744343392E-6</v>
      </c>
      <c r="L1059" s="24">
        <v>0.99999509013306231</v>
      </c>
    </row>
    <row r="1060" spans="1:12" ht="114.75" x14ac:dyDescent="0.2">
      <c r="A1060" s="25" t="s">
        <v>1969</v>
      </c>
      <c r="B1060" s="25" t="s">
        <v>6191</v>
      </c>
      <c r="C1060" s="25" t="s">
        <v>660</v>
      </c>
      <c r="D1060" s="25" t="s">
        <v>5924</v>
      </c>
      <c r="E1060" s="24" t="b">
        <v>0</v>
      </c>
      <c r="F1060" s="25" t="s">
        <v>11</v>
      </c>
      <c r="G1060" s="25" t="s">
        <v>1219</v>
      </c>
      <c r="H1060" s="25" t="s">
        <v>6208</v>
      </c>
      <c r="I1060" s="25" t="s">
        <v>6209</v>
      </c>
      <c r="J1060" s="24">
        <v>7.8980376331357174E-7</v>
      </c>
      <c r="K1060" s="24">
        <v>4.1200631744343392E-6</v>
      </c>
      <c r="L1060" s="24">
        <v>0.99999509013306231</v>
      </c>
    </row>
    <row r="1061" spans="1:12" ht="127.5" x14ac:dyDescent="0.2">
      <c r="A1061" s="25" t="s">
        <v>6181</v>
      </c>
      <c r="B1061" s="25" t="s">
        <v>6182</v>
      </c>
      <c r="C1061" s="25" t="s">
        <v>660</v>
      </c>
      <c r="D1061" s="25" t="s">
        <v>5924</v>
      </c>
      <c r="E1061" s="24" t="b">
        <v>0</v>
      </c>
      <c r="F1061" s="25" t="s">
        <v>11</v>
      </c>
      <c r="G1061" s="25" t="s">
        <v>6183</v>
      </c>
      <c r="H1061" s="25" t="s">
        <v>6184</v>
      </c>
      <c r="I1061" s="25" t="s">
        <v>10468</v>
      </c>
      <c r="J1061" s="24">
        <v>7.6091914412468181E-2</v>
      </c>
      <c r="K1061" s="24">
        <v>7.1113424540250081E-10</v>
      </c>
      <c r="L1061" s="24">
        <v>0.92390808487639764</v>
      </c>
    </row>
    <row r="1062" spans="1:12" ht="165.75" x14ac:dyDescent="0.2">
      <c r="A1062" s="25" t="s">
        <v>5256</v>
      </c>
      <c r="B1062" s="25" t="s">
        <v>5257</v>
      </c>
      <c r="C1062" s="25" t="s">
        <v>660</v>
      </c>
      <c r="D1062" s="25" t="s">
        <v>4127</v>
      </c>
      <c r="E1062" s="24" t="b">
        <v>1</v>
      </c>
      <c r="F1062" s="25" t="s">
        <v>11</v>
      </c>
      <c r="G1062" s="25" t="s">
        <v>10239</v>
      </c>
      <c r="H1062" s="25" t="s">
        <v>10240</v>
      </c>
      <c r="I1062" s="25" t="s">
        <v>10241</v>
      </c>
      <c r="J1062" s="24">
        <v>3.7725720105989544E-17</v>
      </c>
      <c r="K1062" s="24">
        <v>3.3155779475882899E-13</v>
      </c>
      <c r="L1062" s="24">
        <v>0.99999999999966849</v>
      </c>
    </row>
    <row r="1063" spans="1:12" ht="204" x14ac:dyDescent="0.2">
      <c r="A1063" s="25" t="s">
        <v>1510</v>
      </c>
      <c r="B1063" s="25" t="s">
        <v>1511</v>
      </c>
      <c r="C1063" s="25" t="s">
        <v>660</v>
      </c>
      <c r="D1063" s="25" t="s">
        <v>407</v>
      </c>
      <c r="E1063" s="24" t="b">
        <v>0</v>
      </c>
      <c r="F1063" s="25" t="s">
        <v>11</v>
      </c>
      <c r="G1063" s="25" t="s">
        <v>1512</v>
      </c>
      <c r="H1063" s="25" t="s">
        <v>1513</v>
      </c>
      <c r="I1063" s="25" t="s">
        <v>9350</v>
      </c>
      <c r="J1063" s="24">
        <v>8.5357020132142992E-6</v>
      </c>
      <c r="K1063" s="24">
        <v>7.5065606204845392E-7</v>
      </c>
      <c r="L1063" s="24">
        <v>0.99999071364192482</v>
      </c>
    </row>
    <row r="1064" spans="1:12" ht="153" x14ac:dyDescent="0.2">
      <c r="A1064" s="25" t="s">
        <v>5261</v>
      </c>
      <c r="B1064" s="25" t="s">
        <v>5262</v>
      </c>
      <c r="C1064" s="25" t="s">
        <v>660</v>
      </c>
      <c r="D1064" s="25" t="s">
        <v>4127</v>
      </c>
      <c r="E1064" s="24" t="b">
        <v>1</v>
      </c>
      <c r="F1064" s="25" t="s">
        <v>11</v>
      </c>
      <c r="G1064" s="25" t="s">
        <v>5263</v>
      </c>
      <c r="H1064" s="25" t="s">
        <v>5264</v>
      </c>
      <c r="I1064" s="25" t="s">
        <v>5265</v>
      </c>
      <c r="J1064" s="24">
        <v>2.6349254198951743E-19</v>
      </c>
      <c r="K1064" s="24">
        <v>5.6371771742049514E-14</v>
      </c>
      <c r="L1064" s="24">
        <v>0.9999999999999436</v>
      </c>
    </row>
    <row r="1065" spans="1:12" ht="165.75" x14ac:dyDescent="0.2">
      <c r="A1065" s="25" t="s">
        <v>6995</v>
      </c>
      <c r="B1065" s="25" t="s">
        <v>6996</v>
      </c>
      <c r="C1065" s="25" t="s">
        <v>660</v>
      </c>
      <c r="D1065" s="25" t="s">
        <v>6339</v>
      </c>
      <c r="E1065" s="24" t="b">
        <v>0</v>
      </c>
      <c r="F1065" s="25" t="s">
        <v>11</v>
      </c>
      <c r="G1065" s="25" t="s">
        <v>6997</v>
      </c>
      <c r="H1065" s="25" t="s">
        <v>6998</v>
      </c>
      <c r="I1065" s="25" t="s">
        <v>9085</v>
      </c>
      <c r="J1065" s="24">
        <v>2.7351658717117869E-2</v>
      </c>
      <c r="K1065" s="24">
        <v>3.9822559572266664E-7</v>
      </c>
      <c r="L1065" s="24">
        <v>0.97264794305728641</v>
      </c>
    </row>
    <row r="1066" spans="1:12" ht="178.5" x14ac:dyDescent="0.2">
      <c r="A1066" s="25" t="s">
        <v>951</v>
      </c>
      <c r="B1066" s="25" t="s">
        <v>952</v>
      </c>
      <c r="C1066" s="25" t="s">
        <v>660</v>
      </c>
      <c r="D1066" s="25" t="s">
        <v>407</v>
      </c>
      <c r="E1066" s="24" t="b">
        <v>0</v>
      </c>
      <c r="F1066" s="25" t="s">
        <v>11</v>
      </c>
      <c r="G1066" s="25" t="s">
        <v>953</v>
      </c>
      <c r="H1066" s="25" t="s">
        <v>954</v>
      </c>
      <c r="I1066" s="25" t="s">
        <v>955</v>
      </c>
      <c r="J1066" s="24">
        <v>2.0101377679250759E-4</v>
      </c>
      <c r="K1066" s="24">
        <v>1.1982513208161054E-7</v>
      </c>
      <c r="L1066" s="24">
        <v>0.99979886639807536</v>
      </c>
    </row>
    <row r="1067" spans="1:12" ht="114.75" x14ac:dyDescent="0.2">
      <c r="A1067" s="25" t="s">
        <v>1431</v>
      </c>
      <c r="B1067" s="25" t="s">
        <v>1432</v>
      </c>
      <c r="C1067" s="25" t="s">
        <v>660</v>
      </c>
      <c r="D1067" s="25" t="s">
        <v>407</v>
      </c>
      <c r="E1067" s="24" t="b">
        <v>0</v>
      </c>
      <c r="F1067" s="25" t="s">
        <v>11</v>
      </c>
      <c r="G1067" s="25" t="s">
        <v>1433</v>
      </c>
      <c r="H1067" s="25" t="s">
        <v>1434</v>
      </c>
      <c r="I1067" s="25" t="s">
        <v>1435</v>
      </c>
      <c r="J1067" s="24">
        <v>7.6876080084382513E-3</v>
      </c>
      <c r="K1067" s="24">
        <v>4.0939222920589115E-4</v>
      </c>
      <c r="L1067" s="24">
        <v>0.99190299976235585</v>
      </c>
    </row>
    <row r="1068" spans="1:12" ht="102" x14ac:dyDescent="0.2">
      <c r="A1068" s="25" t="s">
        <v>1431</v>
      </c>
      <c r="B1068" s="25" t="s">
        <v>1436</v>
      </c>
      <c r="C1068" s="25" t="s">
        <v>660</v>
      </c>
      <c r="D1068" s="25" t="s">
        <v>407</v>
      </c>
      <c r="E1068" s="24" t="b">
        <v>0</v>
      </c>
      <c r="F1068" s="25" t="s">
        <v>11</v>
      </c>
      <c r="G1068" s="25" t="s">
        <v>1434</v>
      </c>
      <c r="H1068" s="25" t="s">
        <v>1437</v>
      </c>
      <c r="I1068" s="25" t="s">
        <v>1438</v>
      </c>
      <c r="J1068" s="24">
        <v>1.4510367407402181E-8</v>
      </c>
      <c r="K1068" s="24">
        <v>6.5186734975695916E-8</v>
      </c>
      <c r="L1068" s="24">
        <v>0.99999992030289764</v>
      </c>
    </row>
    <row r="1069" spans="1:12" ht="140.25" x14ac:dyDescent="0.2">
      <c r="A1069" s="25" t="s">
        <v>1431</v>
      </c>
      <c r="B1069" s="25" t="s">
        <v>8931</v>
      </c>
      <c r="C1069" s="25" t="s">
        <v>660</v>
      </c>
      <c r="D1069" s="25" t="s">
        <v>8821</v>
      </c>
      <c r="E1069" s="24" t="b">
        <v>0</v>
      </c>
      <c r="F1069" s="25" t="s">
        <v>11</v>
      </c>
      <c r="G1069" s="25" t="s">
        <v>11276</v>
      </c>
      <c r="H1069" s="25" t="s">
        <v>8933</v>
      </c>
      <c r="I1069" s="25" t="s">
        <v>8934</v>
      </c>
      <c r="J1069" s="24">
        <v>4.015244505067176E-2</v>
      </c>
      <c r="K1069" s="24">
        <v>5.5992160134559472E-10</v>
      </c>
      <c r="L1069" s="24">
        <v>0.95984755438940661</v>
      </c>
    </row>
    <row r="1070" spans="1:12" ht="216.75" x14ac:dyDescent="0.2">
      <c r="A1070" s="25" t="s">
        <v>658</v>
      </c>
      <c r="B1070" s="25" t="s">
        <v>659</v>
      </c>
      <c r="C1070" s="25" t="s">
        <v>660</v>
      </c>
      <c r="D1070" s="25" t="s">
        <v>407</v>
      </c>
      <c r="E1070" s="24" t="b">
        <v>0</v>
      </c>
      <c r="F1070" s="25" t="s">
        <v>11</v>
      </c>
      <c r="G1070" s="25" t="s">
        <v>661</v>
      </c>
      <c r="H1070" s="25" t="s">
        <v>9187</v>
      </c>
      <c r="I1070" s="25" t="s">
        <v>9188</v>
      </c>
      <c r="J1070" s="24">
        <v>1.9075708494355708E-6</v>
      </c>
      <c r="K1070" s="24">
        <v>5.3104432401050467E-4</v>
      </c>
      <c r="L1070" s="24">
        <v>0.99946704810514009</v>
      </c>
    </row>
    <row r="1071" spans="1:12" ht="153" x14ac:dyDescent="0.2">
      <c r="A1071" s="25" t="s">
        <v>658</v>
      </c>
      <c r="B1071" s="25" t="s">
        <v>664</v>
      </c>
      <c r="C1071" s="25" t="s">
        <v>660</v>
      </c>
      <c r="D1071" s="25" t="s">
        <v>407</v>
      </c>
      <c r="E1071" s="24" t="b">
        <v>0</v>
      </c>
      <c r="F1071" s="25" t="s">
        <v>11</v>
      </c>
      <c r="G1071" s="25" t="s">
        <v>665</v>
      </c>
      <c r="H1071" s="25" t="s">
        <v>666</v>
      </c>
      <c r="I1071" s="25" t="s">
        <v>9189</v>
      </c>
      <c r="J1071" s="24">
        <v>8.4704675620553508E-3</v>
      </c>
      <c r="K1071" s="24">
        <v>3.2010053520569662E-6</v>
      </c>
      <c r="L1071" s="24">
        <v>0.99152633143259261</v>
      </c>
    </row>
    <row r="1072" spans="1:12" ht="216.75" x14ac:dyDescent="0.2">
      <c r="A1072" s="25" t="s">
        <v>4915</v>
      </c>
      <c r="B1072" s="25" t="s">
        <v>4916</v>
      </c>
      <c r="C1072" s="25" t="s">
        <v>660</v>
      </c>
      <c r="D1072" s="25" t="s">
        <v>4127</v>
      </c>
      <c r="E1072" s="24" t="b">
        <v>0</v>
      </c>
      <c r="F1072" s="25" t="s">
        <v>11</v>
      </c>
      <c r="G1072" s="25" t="s">
        <v>4920</v>
      </c>
      <c r="H1072" s="25" t="s">
        <v>4921</v>
      </c>
      <c r="I1072" s="25" t="s">
        <v>10149</v>
      </c>
      <c r="J1072" s="24">
        <v>3.4561541781395769E-2</v>
      </c>
      <c r="K1072" s="24">
        <v>1.0041663189110705E-9</v>
      </c>
      <c r="L1072" s="24">
        <v>0.965438457214438</v>
      </c>
    </row>
    <row r="1073" spans="1:12" ht="89.25" x14ac:dyDescent="0.2">
      <c r="A1073" s="25" t="s">
        <v>6291</v>
      </c>
      <c r="B1073" s="25" t="s">
        <v>8549</v>
      </c>
      <c r="C1073" s="25" t="s">
        <v>660</v>
      </c>
      <c r="D1073" s="25" t="s">
        <v>6339</v>
      </c>
      <c r="E1073" s="24" t="b">
        <v>0</v>
      </c>
      <c r="F1073" s="25" t="s">
        <v>11</v>
      </c>
      <c r="G1073" s="25" t="s">
        <v>8553</v>
      </c>
      <c r="H1073" s="25" t="s">
        <v>11168</v>
      </c>
      <c r="I1073" s="25" t="s">
        <v>9085</v>
      </c>
      <c r="J1073" s="24">
        <v>4.8229875768354253E-6</v>
      </c>
      <c r="K1073" s="24">
        <v>3.5027719562556271E-9</v>
      </c>
      <c r="L1073" s="24">
        <v>0.99999517350965128</v>
      </c>
    </row>
    <row r="1074" spans="1:12" ht="38.25" x14ac:dyDescent="0.2">
      <c r="A1074" s="25" t="s">
        <v>4867</v>
      </c>
      <c r="B1074" s="25" t="s">
        <v>4868</v>
      </c>
      <c r="C1074" s="25" t="s">
        <v>660</v>
      </c>
      <c r="D1074" s="25" t="s">
        <v>4127</v>
      </c>
      <c r="E1074" s="24" t="b">
        <v>1</v>
      </c>
      <c r="F1074" s="25" t="s">
        <v>11</v>
      </c>
      <c r="G1074" s="25" t="s">
        <v>9085</v>
      </c>
      <c r="H1074" s="25" t="s">
        <v>10142</v>
      </c>
      <c r="I1074" s="25" t="s">
        <v>9085</v>
      </c>
      <c r="J1074" s="24">
        <v>8.2699223518709585E-20</v>
      </c>
      <c r="K1074" s="24">
        <v>2.3021346542631034E-11</v>
      </c>
      <c r="L1074" s="24">
        <v>0.99999999997697864</v>
      </c>
    </row>
    <row r="1075" spans="1:12" ht="140.25" x14ac:dyDescent="0.2">
      <c r="A1075" s="25" t="s">
        <v>910</v>
      </c>
      <c r="B1075" s="25" t="s">
        <v>4387</v>
      </c>
      <c r="C1075" s="25" t="s">
        <v>660</v>
      </c>
      <c r="D1075" s="25" t="s">
        <v>4127</v>
      </c>
      <c r="E1075" s="24" t="b">
        <v>1</v>
      </c>
      <c r="F1075" s="25" t="s">
        <v>11</v>
      </c>
      <c r="G1075" s="25" t="s">
        <v>4388</v>
      </c>
      <c r="H1075" s="25" t="s">
        <v>9964</v>
      </c>
      <c r="I1075" s="25" t="s">
        <v>4390</v>
      </c>
      <c r="J1075" s="24">
        <v>1.3718889415815593E-20</v>
      </c>
      <c r="K1075" s="24">
        <v>4.0272221192001822E-15</v>
      </c>
      <c r="L1075" s="24">
        <v>0.999999999999996</v>
      </c>
    </row>
    <row r="1076" spans="1:12" ht="140.25" x14ac:dyDescent="0.2">
      <c r="A1076" s="25" t="s">
        <v>910</v>
      </c>
      <c r="B1076" s="25" t="s">
        <v>4391</v>
      </c>
      <c r="C1076" s="25" t="s">
        <v>660</v>
      </c>
      <c r="D1076" s="25" t="s">
        <v>4127</v>
      </c>
      <c r="E1076" s="24" t="b">
        <v>1</v>
      </c>
      <c r="F1076" s="25" t="s">
        <v>11</v>
      </c>
      <c r="G1076" s="25" t="s">
        <v>9964</v>
      </c>
      <c r="H1076" s="25" t="s">
        <v>4392</v>
      </c>
      <c r="I1076" s="25" t="s">
        <v>4393</v>
      </c>
      <c r="J1076" s="24">
        <v>8.8547703483725196E-20</v>
      </c>
      <c r="K1076" s="24">
        <v>1.4180723931204278E-15</v>
      </c>
      <c r="L1076" s="24">
        <v>0.99999999999999867</v>
      </c>
    </row>
    <row r="1077" spans="1:12" ht="102" x14ac:dyDescent="0.2">
      <c r="A1077" s="25" t="s">
        <v>910</v>
      </c>
      <c r="B1077" s="25" t="s">
        <v>4394</v>
      </c>
      <c r="C1077" s="25" t="s">
        <v>660</v>
      </c>
      <c r="D1077" s="25" t="s">
        <v>4127</v>
      </c>
      <c r="E1077" s="24" t="b">
        <v>1</v>
      </c>
      <c r="F1077" s="25" t="s">
        <v>11</v>
      </c>
      <c r="G1077" s="25" t="s">
        <v>4402</v>
      </c>
      <c r="H1077" s="25" t="s">
        <v>4403</v>
      </c>
      <c r="I1077" s="25" t="s">
        <v>9085</v>
      </c>
      <c r="J1077" s="24">
        <v>2.4157210882847695E-22</v>
      </c>
      <c r="K1077" s="24">
        <v>8.3350949408017196E-18</v>
      </c>
      <c r="L1077" s="24">
        <v>1</v>
      </c>
    </row>
    <row r="1078" spans="1:12" ht="89.25" x14ac:dyDescent="0.2">
      <c r="A1078" s="25" t="s">
        <v>7252</v>
      </c>
      <c r="B1078" s="25" t="s">
        <v>7253</v>
      </c>
      <c r="C1078" s="25" t="s">
        <v>660</v>
      </c>
      <c r="D1078" s="25" t="s">
        <v>6339</v>
      </c>
      <c r="E1078" s="24" t="b">
        <v>0</v>
      </c>
      <c r="F1078" s="25" t="s">
        <v>11</v>
      </c>
      <c r="G1078" s="25" t="s">
        <v>7262</v>
      </c>
      <c r="H1078" s="25" t="s">
        <v>7263</v>
      </c>
      <c r="I1078" s="25" t="s">
        <v>9085</v>
      </c>
      <c r="J1078" s="24">
        <v>1.2878993404965197E-5</v>
      </c>
      <c r="K1078" s="24">
        <v>3.2958674208175299E-10</v>
      </c>
      <c r="L1078" s="24">
        <v>0.99998712067700835</v>
      </c>
    </row>
    <row r="1079" spans="1:12" ht="204" x14ac:dyDescent="0.2">
      <c r="A1079" s="25" t="s">
        <v>5366</v>
      </c>
      <c r="B1079" s="25" t="s">
        <v>5367</v>
      </c>
      <c r="C1079" s="25" t="s">
        <v>660</v>
      </c>
      <c r="D1079" s="25" t="s">
        <v>4127</v>
      </c>
      <c r="E1079" s="24" t="b">
        <v>1</v>
      </c>
      <c r="F1079" s="25" t="s">
        <v>11</v>
      </c>
      <c r="G1079" s="25" t="s">
        <v>5368</v>
      </c>
      <c r="H1079" s="25" t="s">
        <v>5369</v>
      </c>
      <c r="I1079" s="25" t="s">
        <v>10270</v>
      </c>
      <c r="J1079" s="24">
        <v>1.1763874299518535E-16</v>
      </c>
      <c r="K1079" s="24">
        <v>1.407955906392542E-11</v>
      </c>
      <c r="L1079" s="24">
        <v>0.99999999998592037</v>
      </c>
    </row>
    <row r="1080" spans="1:12" ht="38.25" x14ac:dyDescent="0.2">
      <c r="A1080" s="25" t="s">
        <v>5366</v>
      </c>
      <c r="B1080" s="25" t="s">
        <v>5367</v>
      </c>
      <c r="C1080" s="25" t="s">
        <v>660</v>
      </c>
      <c r="D1080" s="25" t="s">
        <v>4127</v>
      </c>
      <c r="E1080" s="24" t="b">
        <v>1</v>
      </c>
      <c r="F1080" s="25" t="s">
        <v>11</v>
      </c>
      <c r="G1080" s="25" t="s">
        <v>5373</v>
      </c>
      <c r="H1080" s="25" t="s">
        <v>5374</v>
      </c>
      <c r="I1080" s="25" t="s">
        <v>9085</v>
      </c>
      <c r="J1080" s="24">
        <v>1.7742199176576727E-17</v>
      </c>
      <c r="K1080" s="24">
        <v>1.3109641633976292E-11</v>
      </c>
      <c r="L1080" s="24">
        <v>0.99999999998689026</v>
      </c>
    </row>
    <row r="1081" spans="1:12" ht="140.25" x14ac:dyDescent="0.2">
      <c r="A1081" s="25" t="s">
        <v>6498</v>
      </c>
      <c r="B1081" s="25" t="s">
        <v>6503</v>
      </c>
      <c r="C1081" s="25" t="s">
        <v>660</v>
      </c>
      <c r="D1081" s="25" t="s">
        <v>6339</v>
      </c>
      <c r="E1081" s="24" t="b">
        <v>0</v>
      </c>
      <c r="F1081" s="25" t="s">
        <v>11</v>
      </c>
      <c r="G1081" s="25" t="s">
        <v>9085</v>
      </c>
      <c r="H1081" s="25" t="s">
        <v>6509</v>
      </c>
      <c r="I1081" s="25" t="s">
        <v>6510</v>
      </c>
      <c r="J1081" s="24">
        <v>0.11142709979152184</v>
      </c>
      <c r="K1081" s="24">
        <v>8.0706207222762376E-6</v>
      </c>
      <c r="L1081" s="24">
        <v>0.88856482958775596</v>
      </c>
    </row>
    <row r="1082" spans="1:12" ht="178.5" x14ac:dyDescent="0.2">
      <c r="A1082" s="25" t="s">
        <v>3952</v>
      </c>
      <c r="B1082" s="25" t="s">
        <v>9793</v>
      </c>
      <c r="C1082" s="25" t="s">
        <v>660</v>
      </c>
      <c r="D1082" s="25" t="s">
        <v>3906</v>
      </c>
      <c r="E1082" s="24" t="b">
        <v>0</v>
      </c>
      <c r="F1082" s="25" t="s">
        <v>11</v>
      </c>
      <c r="G1082" s="25" t="s">
        <v>9085</v>
      </c>
      <c r="H1082" s="25" t="s">
        <v>3953</v>
      </c>
      <c r="I1082" s="25" t="s">
        <v>9794</v>
      </c>
      <c r="J1082" s="24">
        <v>0.48759535786982483</v>
      </c>
      <c r="K1082" s="24">
        <v>4.5932306393381102E-8</v>
      </c>
      <c r="L1082" s="24">
        <v>0.51240459619786882</v>
      </c>
    </row>
    <row r="1083" spans="1:12" ht="114.75" x14ac:dyDescent="0.2">
      <c r="A1083" s="25" t="s">
        <v>7019</v>
      </c>
      <c r="B1083" s="25" t="s">
        <v>7020</v>
      </c>
      <c r="C1083" s="25" t="s">
        <v>660</v>
      </c>
      <c r="D1083" s="25" t="s">
        <v>6339</v>
      </c>
      <c r="E1083" s="24" t="b">
        <v>0</v>
      </c>
      <c r="F1083" s="25" t="s">
        <v>11</v>
      </c>
      <c r="G1083" s="25" t="s">
        <v>7025</v>
      </c>
      <c r="H1083" s="25" t="s">
        <v>7026</v>
      </c>
      <c r="I1083" s="25" t="s">
        <v>7027</v>
      </c>
      <c r="J1083" s="24">
        <v>1.6098281630782276E-2</v>
      </c>
      <c r="K1083" s="24">
        <v>1.1973651850806486E-9</v>
      </c>
      <c r="L1083" s="24">
        <v>0.98390171717185249</v>
      </c>
    </row>
    <row r="1084" spans="1:12" ht="114.75" x14ac:dyDescent="0.2">
      <c r="A1084" s="25" t="s">
        <v>7308</v>
      </c>
      <c r="B1084" s="25" t="s">
        <v>7309</v>
      </c>
      <c r="C1084" s="25" t="s">
        <v>660</v>
      </c>
      <c r="D1084" s="25" t="s">
        <v>6339</v>
      </c>
      <c r="E1084" s="24" t="b">
        <v>0</v>
      </c>
      <c r="F1084" s="25" t="s">
        <v>11</v>
      </c>
      <c r="G1084" s="25" t="s">
        <v>7315</v>
      </c>
      <c r="H1084" s="25" t="s">
        <v>7316</v>
      </c>
      <c r="I1084" s="25" t="s">
        <v>7317</v>
      </c>
      <c r="J1084" s="24">
        <v>1.2296577118868602E-4</v>
      </c>
      <c r="K1084" s="24">
        <v>9.5991747471573788E-10</v>
      </c>
      <c r="L1084" s="24">
        <v>0.99987703326889388</v>
      </c>
    </row>
    <row r="1085" spans="1:12" ht="165.75" x14ac:dyDescent="0.2">
      <c r="A1085" s="25" t="s">
        <v>7308</v>
      </c>
      <c r="B1085" s="25" t="s">
        <v>7309</v>
      </c>
      <c r="C1085" s="25" t="s">
        <v>660</v>
      </c>
      <c r="D1085" s="25" t="s">
        <v>6339</v>
      </c>
      <c r="E1085" s="24" t="b">
        <v>0</v>
      </c>
      <c r="F1085" s="25" t="s">
        <v>11</v>
      </c>
      <c r="G1085" s="25" t="s">
        <v>7316</v>
      </c>
      <c r="H1085" s="25" t="s">
        <v>7318</v>
      </c>
      <c r="I1085" s="25" t="s">
        <v>7319</v>
      </c>
      <c r="J1085" s="24">
        <v>1.462524009138149E-4</v>
      </c>
      <c r="K1085" s="24">
        <v>1.1859391089274324E-8</v>
      </c>
      <c r="L1085" s="24">
        <v>0.99985373573969505</v>
      </c>
    </row>
    <row r="1086" spans="1:12" ht="293.25" x14ac:dyDescent="0.2">
      <c r="A1086" s="25" t="s">
        <v>4085</v>
      </c>
      <c r="B1086" s="25" t="s">
        <v>9873</v>
      </c>
      <c r="C1086" s="25" t="s">
        <v>660</v>
      </c>
      <c r="D1086" s="25" t="s">
        <v>3906</v>
      </c>
      <c r="E1086" s="24" t="b">
        <v>0</v>
      </c>
      <c r="F1086" s="25" t="s">
        <v>11</v>
      </c>
      <c r="G1086" s="25" t="s">
        <v>4086</v>
      </c>
      <c r="H1086" s="25" t="s">
        <v>9874</v>
      </c>
      <c r="I1086" s="25" t="s">
        <v>4088</v>
      </c>
      <c r="J1086" s="24">
        <v>0.25423259013951299</v>
      </c>
      <c r="K1086" s="24">
        <v>2.2249486932171742E-9</v>
      </c>
      <c r="L1086" s="24">
        <v>0.74576740763553828</v>
      </c>
    </row>
    <row r="1087" spans="1:12" ht="102" x14ac:dyDescent="0.2">
      <c r="A1087" s="25" t="s">
        <v>4085</v>
      </c>
      <c r="B1087" s="25" t="s">
        <v>9873</v>
      </c>
      <c r="C1087" s="25" t="s">
        <v>660</v>
      </c>
      <c r="D1087" s="25" t="s">
        <v>3906</v>
      </c>
      <c r="E1087" s="24" t="b">
        <v>1</v>
      </c>
      <c r="F1087" s="25" t="s">
        <v>11</v>
      </c>
      <c r="G1087" s="25" t="s">
        <v>4094</v>
      </c>
      <c r="H1087" s="25" t="s">
        <v>4095</v>
      </c>
      <c r="I1087" s="25" t="s">
        <v>4096</v>
      </c>
      <c r="J1087" s="24">
        <v>5.1994543845532416E-18</v>
      </c>
      <c r="K1087" s="24">
        <v>6.0554922902662631E-15</v>
      </c>
      <c r="L1087" s="24">
        <v>0.999999999999994</v>
      </c>
    </row>
    <row r="1088" spans="1:12" ht="204" x14ac:dyDescent="0.2">
      <c r="A1088" s="25" t="s">
        <v>3945</v>
      </c>
      <c r="B1088" s="25" t="s">
        <v>9791</v>
      </c>
      <c r="C1088" s="25" t="s">
        <v>660</v>
      </c>
      <c r="D1088" s="25" t="s">
        <v>3906</v>
      </c>
      <c r="E1088" s="24" t="b">
        <v>0</v>
      </c>
      <c r="F1088" s="25" t="s">
        <v>11</v>
      </c>
      <c r="G1088" s="25" t="s">
        <v>3946</v>
      </c>
      <c r="H1088" s="25" t="s">
        <v>3947</v>
      </c>
      <c r="I1088" s="25" t="s">
        <v>3948</v>
      </c>
      <c r="J1088" s="24">
        <v>6.4002964431982411E-5</v>
      </c>
      <c r="K1088" s="24">
        <v>6.8124300026072458E-10</v>
      </c>
      <c r="L1088" s="24">
        <v>0.99993599635432495</v>
      </c>
    </row>
    <row r="1089" spans="1:12" ht="204" x14ac:dyDescent="0.2">
      <c r="A1089" s="25" t="s">
        <v>2501</v>
      </c>
      <c r="B1089" s="25" t="s">
        <v>2502</v>
      </c>
      <c r="C1089" s="25" t="s">
        <v>660</v>
      </c>
      <c r="D1089" s="25" t="s">
        <v>407</v>
      </c>
      <c r="E1089" s="24" t="b">
        <v>0</v>
      </c>
      <c r="F1089" s="25" t="s">
        <v>11</v>
      </c>
      <c r="G1089" s="25" t="s">
        <v>2503</v>
      </c>
      <c r="H1089" s="25" t="s">
        <v>2504</v>
      </c>
      <c r="I1089" s="25" t="s">
        <v>2505</v>
      </c>
      <c r="J1089" s="24">
        <v>0.11730585407540073</v>
      </c>
      <c r="K1089" s="24">
        <v>1.8831037650804386E-5</v>
      </c>
      <c r="L1089" s="24">
        <v>0.8826753148869485</v>
      </c>
    </row>
    <row r="1090" spans="1:12" ht="140.25" x14ac:dyDescent="0.2">
      <c r="A1090" s="25" t="s">
        <v>5117</v>
      </c>
      <c r="B1090" s="25" t="s">
        <v>5122</v>
      </c>
      <c r="C1090" s="25" t="s">
        <v>660</v>
      </c>
      <c r="D1090" s="25" t="s">
        <v>4127</v>
      </c>
      <c r="E1090" s="24" t="b">
        <v>0</v>
      </c>
      <c r="F1090" s="25" t="s">
        <v>11</v>
      </c>
      <c r="G1090" s="25" t="s">
        <v>5123</v>
      </c>
      <c r="H1090" s="25" t="s">
        <v>5124</v>
      </c>
      <c r="I1090" s="25" t="s">
        <v>5125</v>
      </c>
      <c r="J1090" s="24">
        <v>2.0242679492424163E-4</v>
      </c>
      <c r="K1090" s="24">
        <v>7.5478809476839407E-9</v>
      </c>
      <c r="L1090" s="24">
        <v>0.9997975656571948</v>
      </c>
    </row>
    <row r="1091" spans="1:12" ht="153" x14ac:dyDescent="0.2">
      <c r="A1091" s="25" t="s">
        <v>877</v>
      </c>
      <c r="B1091" s="25" t="s">
        <v>6886</v>
      </c>
      <c r="C1091" s="25" t="s">
        <v>660</v>
      </c>
      <c r="D1091" s="25" t="s">
        <v>6339</v>
      </c>
      <c r="E1091" s="24" t="b">
        <v>0</v>
      </c>
      <c r="F1091" s="25" t="s">
        <v>11</v>
      </c>
      <c r="G1091" s="25" t="s">
        <v>10639</v>
      </c>
      <c r="H1091" s="25" t="s">
        <v>6888</v>
      </c>
      <c r="I1091" s="25" t="s">
        <v>10640</v>
      </c>
      <c r="J1091" s="24">
        <v>1.4020985967588828E-4</v>
      </c>
      <c r="K1091" s="24">
        <v>3.1178406319560731E-9</v>
      </c>
      <c r="L1091" s="24">
        <v>0.99985978702248357</v>
      </c>
    </row>
    <row r="1092" spans="1:12" ht="89.25" x14ac:dyDescent="0.2">
      <c r="A1092" s="25" t="s">
        <v>877</v>
      </c>
      <c r="B1092" s="25" t="s">
        <v>6886</v>
      </c>
      <c r="C1092" s="25" t="s">
        <v>660</v>
      </c>
      <c r="D1092" s="25" t="s">
        <v>6339</v>
      </c>
      <c r="E1092" s="24" t="b">
        <v>0</v>
      </c>
      <c r="F1092" s="25" t="s">
        <v>11</v>
      </c>
      <c r="G1092" s="25" t="s">
        <v>6888</v>
      </c>
      <c r="H1092" s="25" t="s">
        <v>10640</v>
      </c>
      <c r="I1092" s="25" t="s">
        <v>9085</v>
      </c>
      <c r="J1092" s="24">
        <v>3.5101869433909623E-4</v>
      </c>
      <c r="K1092" s="24">
        <v>1.0825276182251462E-9</v>
      </c>
      <c r="L1092" s="24">
        <v>0.99964898022313331</v>
      </c>
    </row>
    <row r="1093" spans="1:12" ht="140.25" x14ac:dyDescent="0.2">
      <c r="A1093" s="25" t="s">
        <v>5390</v>
      </c>
      <c r="B1093" s="25" t="s">
        <v>5391</v>
      </c>
      <c r="C1093" s="25" t="s">
        <v>660</v>
      </c>
      <c r="D1093" s="25" t="s">
        <v>4127</v>
      </c>
      <c r="E1093" s="24" t="b">
        <v>0</v>
      </c>
      <c r="F1093" s="25" t="s">
        <v>11</v>
      </c>
      <c r="G1093" s="25" t="s">
        <v>10274</v>
      </c>
      <c r="H1093" s="25" t="s">
        <v>10275</v>
      </c>
      <c r="I1093" s="25" t="s">
        <v>10276</v>
      </c>
      <c r="J1093" s="24">
        <v>2.5472660611283735E-3</v>
      </c>
      <c r="K1093" s="24">
        <v>1.2436264707945708E-9</v>
      </c>
      <c r="L1093" s="24">
        <v>0.99745273269524526</v>
      </c>
    </row>
    <row r="1094" spans="1:12" ht="76.5" x14ac:dyDescent="0.2">
      <c r="A1094" s="25" t="s">
        <v>7673</v>
      </c>
      <c r="B1094" s="25" t="s">
        <v>7674</v>
      </c>
      <c r="C1094" s="25" t="s">
        <v>660</v>
      </c>
      <c r="D1094" s="25" t="s">
        <v>6339</v>
      </c>
      <c r="E1094" s="24" t="b">
        <v>0</v>
      </c>
      <c r="F1094" s="25" t="s">
        <v>11</v>
      </c>
      <c r="G1094" s="25" t="s">
        <v>10890</v>
      </c>
      <c r="H1094" s="25" t="s">
        <v>10891</v>
      </c>
      <c r="I1094" s="25" t="s">
        <v>10892</v>
      </c>
      <c r="J1094" s="24">
        <v>0.18428885382940899</v>
      </c>
      <c r="K1094" s="24">
        <v>9.9701407493445453E-10</v>
      </c>
      <c r="L1094" s="24">
        <v>0.8157111451735769</v>
      </c>
    </row>
    <row r="1095" spans="1:12" ht="242.25" x14ac:dyDescent="0.2">
      <c r="A1095" s="25" t="s">
        <v>4345</v>
      </c>
      <c r="B1095" s="25" t="s">
        <v>6871</v>
      </c>
      <c r="C1095" s="25" t="s">
        <v>660</v>
      </c>
      <c r="D1095" s="25" t="s">
        <v>6339</v>
      </c>
      <c r="E1095" s="24" t="b">
        <v>0</v>
      </c>
      <c r="F1095" s="25" t="s">
        <v>11</v>
      </c>
      <c r="G1095" s="25" t="s">
        <v>10632</v>
      </c>
      <c r="H1095" s="25" t="s">
        <v>10633</v>
      </c>
      <c r="I1095" s="25" t="s">
        <v>10634</v>
      </c>
      <c r="J1095" s="24">
        <v>9.7245034085437308E-3</v>
      </c>
      <c r="K1095" s="24">
        <v>2.9393344489065777E-8</v>
      </c>
      <c r="L1095" s="24">
        <v>0.99027546719811177</v>
      </c>
    </row>
    <row r="1096" spans="1:12" ht="102" x14ac:dyDescent="0.2">
      <c r="A1096" s="25" t="s">
        <v>8327</v>
      </c>
      <c r="B1096" s="25" t="s">
        <v>8336</v>
      </c>
      <c r="C1096" s="25" t="s">
        <v>660</v>
      </c>
      <c r="D1096" s="25" t="s">
        <v>6339</v>
      </c>
      <c r="E1096" s="24" t="b">
        <v>0</v>
      </c>
      <c r="F1096" s="25" t="s">
        <v>11</v>
      </c>
      <c r="G1096" s="25" t="s">
        <v>8334</v>
      </c>
      <c r="H1096" s="25" t="s">
        <v>11098</v>
      </c>
      <c r="I1096" s="25" t="s">
        <v>8338</v>
      </c>
      <c r="J1096" s="24">
        <v>2.4679453274158189E-3</v>
      </c>
      <c r="K1096" s="24">
        <v>9.5081716553105157E-14</v>
      </c>
      <c r="L1096" s="24">
        <v>0.99753205467248918</v>
      </c>
    </row>
    <row r="1097" spans="1:12" ht="191.25" x14ac:dyDescent="0.2">
      <c r="A1097" s="25" t="s">
        <v>6795</v>
      </c>
      <c r="B1097" s="25" t="s">
        <v>6800</v>
      </c>
      <c r="C1097" s="25" t="s">
        <v>660</v>
      </c>
      <c r="D1097" s="25" t="s">
        <v>6339</v>
      </c>
      <c r="E1097" s="24" t="b">
        <v>0</v>
      </c>
      <c r="F1097" s="25" t="s">
        <v>11</v>
      </c>
      <c r="G1097" s="25" t="s">
        <v>9085</v>
      </c>
      <c r="H1097" s="25" t="s">
        <v>6801</v>
      </c>
      <c r="I1097" s="25" t="s">
        <v>6802</v>
      </c>
      <c r="J1097" s="24">
        <v>2.2181787405849934E-3</v>
      </c>
      <c r="K1097" s="24">
        <v>9.4785667257406964E-12</v>
      </c>
      <c r="L1097" s="24">
        <v>0.99778182124993653</v>
      </c>
    </row>
    <row r="1098" spans="1:12" ht="178.5" x14ac:dyDescent="0.2">
      <c r="A1098" s="25" t="s">
        <v>5636</v>
      </c>
      <c r="B1098" s="25" t="s">
        <v>5637</v>
      </c>
      <c r="C1098" s="25" t="s">
        <v>660</v>
      </c>
      <c r="D1098" s="25" t="s">
        <v>4127</v>
      </c>
      <c r="E1098" s="24" t="b">
        <v>0</v>
      </c>
      <c r="F1098" s="25" t="s">
        <v>11</v>
      </c>
      <c r="G1098" s="25" t="s">
        <v>9085</v>
      </c>
      <c r="H1098" s="25" t="s">
        <v>5638</v>
      </c>
      <c r="I1098" s="25" t="s">
        <v>5639</v>
      </c>
      <c r="J1098" s="24">
        <v>1.213491789470381E-5</v>
      </c>
      <c r="K1098" s="24">
        <v>2.1347865994532861E-10</v>
      </c>
      <c r="L1098" s="24">
        <v>0.99998786486862656</v>
      </c>
    </row>
    <row r="1099" spans="1:12" ht="242.25" x14ac:dyDescent="0.2">
      <c r="A1099" s="25" t="s">
        <v>4279</v>
      </c>
      <c r="B1099" s="25" t="s">
        <v>4280</v>
      </c>
      <c r="C1099" s="25" t="s">
        <v>660</v>
      </c>
      <c r="D1099" s="25" t="s">
        <v>4127</v>
      </c>
      <c r="E1099" s="24" t="b">
        <v>1</v>
      </c>
      <c r="F1099" s="25" t="s">
        <v>11</v>
      </c>
      <c r="G1099" s="25" t="s">
        <v>4281</v>
      </c>
      <c r="H1099" s="25" t="s">
        <v>4282</v>
      </c>
      <c r="I1099" s="25" t="s">
        <v>9930</v>
      </c>
      <c r="J1099" s="24">
        <v>6.9534581264833129E-23</v>
      </c>
      <c r="K1099" s="24">
        <v>2.012224615891669E-15</v>
      </c>
      <c r="L1099" s="24">
        <v>0.999999999999998</v>
      </c>
    </row>
    <row r="1100" spans="1:12" ht="178.5" x14ac:dyDescent="0.2">
      <c r="A1100" s="25" t="s">
        <v>4279</v>
      </c>
      <c r="B1100" s="25" t="s">
        <v>4284</v>
      </c>
      <c r="C1100" s="25" t="s">
        <v>660</v>
      </c>
      <c r="D1100" s="25" t="s">
        <v>4127</v>
      </c>
      <c r="E1100" s="24" t="b">
        <v>1</v>
      </c>
      <c r="F1100" s="25" t="s">
        <v>11</v>
      </c>
      <c r="G1100" s="25" t="s">
        <v>4282</v>
      </c>
      <c r="H1100" s="25" t="s">
        <v>9931</v>
      </c>
      <c r="I1100" s="25" t="s">
        <v>4286</v>
      </c>
      <c r="J1100" s="24">
        <v>1.6129205466621484E-20</v>
      </c>
      <c r="K1100" s="24">
        <v>3.5219021162349036E-16</v>
      </c>
      <c r="L1100" s="24">
        <v>0.99999999999999956</v>
      </c>
    </row>
    <row r="1101" spans="1:12" ht="114.75" x14ac:dyDescent="0.2">
      <c r="A1101" s="25" t="s">
        <v>4279</v>
      </c>
      <c r="B1101" s="25" t="s">
        <v>4287</v>
      </c>
      <c r="C1101" s="25" t="s">
        <v>660</v>
      </c>
      <c r="D1101" s="25" t="s">
        <v>4127</v>
      </c>
      <c r="E1101" s="24" t="b">
        <v>1</v>
      </c>
      <c r="F1101" s="25" t="s">
        <v>11</v>
      </c>
      <c r="G1101" s="25" t="s">
        <v>9931</v>
      </c>
      <c r="H1101" s="25" t="s">
        <v>4288</v>
      </c>
      <c r="I1101" s="25" t="s">
        <v>4289</v>
      </c>
      <c r="J1101" s="24">
        <v>3.2676783833415734E-18</v>
      </c>
      <c r="K1101" s="24">
        <v>1.465292499870509E-16</v>
      </c>
      <c r="L1101" s="24">
        <v>0.99999999999999978</v>
      </c>
    </row>
    <row r="1102" spans="1:12" ht="153" x14ac:dyDescent="0.2">
      <c r="A1102" s="25" t="s">
        <v>7124</v>
      </c>
      <c r="B1102" s="25" t="s">
        <v>7125</v>
      </c>
      <c r="C1102" s="25" t="s">
        <v>660</v>
      </c>
      <c r="D1102" s="25" t="s">
        <v>6339</v>
      </c>
      <c r="E1102" s="24" t="b">
        <v>0</v>
      </c>
      <c r="F1102" s="25" t="s">
        <v>11</v>
      </c>
      <c r="G1102" s="25" t="s">
        <v>7126</v>
      </c>
      <c r="H1102" s="25" t="s">
        <v>10744</v>
      </c>
      <c r="I1102" s="25" t="s">
        <v>7128</v>
      </c>
      <c r="J1102" s="24">
        <v>0.47031586103593048</v>
      </c>
      <c r="K1102" s="24">
        <v>1.6370750849987226E-6</v>
      </c>
      <c r="L1102" s="24">
        <v>0.52968250188898447</v>
      </c>
    </row>
    <row r="1103" spans="1:12" ht="191.25" x14ac:dyDescent="0.2">
      <c r="A1103" s="25" t="s">
        <v>7124</v>
      </c>
      <c r="B1103" s="25" t="s">
        <v>7129</v>
      </c>
      <c r="C1103" s="25" t="s">
        <v>660</v>
      </c>
      <c r="D1103" s="25" t="s">
        <v>6339</v>
      </c>
      <c r="E1103" s="24" t="b">
        <v>0</v>
      </c>
      <c r="F1103" s="25" t="s">
        <v>11</v>
      </c>
      <c r="G1103" s="25" t="s">
        <v>10744</v>
      </c>
      <c r="H1103" s="25" t="s">
        <v>7130</v>
      </c>
      <c r="I1103" s="25" t="s">
        <v>10745</v>
      </c>
      <c r="J1103" s="24">
        <v>3.3830670672700486E-2</v>
      </c>
      <c r="K1103" s="24">
        <v>3.3539511116956693E-10</v>
      </c>
      <c r="L1103" s="24">
        <v>0.96616932899190444</v>
      </c>
    </row>
    <row r="1104" spans="1:12" ht="229.5" x14ac:dyDescent="0.2">
      <c r="A1104" s="25" t="s">
        <v>7730</v>
      </c>
      <c r="B1104" s="25" t="s">
        <v>7731</v>
      </c>
      <c r="C1104" s="25" t="s">
        <v>660</v>
      </c>
      <c r="D1104" s="25" t="s">
        <v>6339</v>
      </c>
      <c r="E1104" s="24" t="b">
        <v>0</v>
      </c>
      <c r="F1104" s="25" t="s">
        <v>11</v>
      </c>
      <c r="G1104" s="25" t="s">
        <v>7732</v>
      </c>
      <c r="H1104" s="25" t="s">
        <v>7733</v>
      </c>
      <c r="I1104" s="25" t="s">
        <v>10913</v>
      </c>
      <c r="J1104" s="24">
        <v>0.29209434749533764</v>
      </c>
      <c r="K1104" s="24">
        <v>2.5640962956010944E-10</v>
      </c>
      <c r="L1104" s="24">
        <v>0.70790565224825264</v>
      </c>
    </row>
    <row r="1105" spans="1:12" ht="178.5" x14ac:dyDescent="0.2">
      <c r="A1105" s="25" t="s">
        <v>6741</v>
      </c>
      <c r="B1105" s="25" t="s">
        <v>6742</v>
      </c>
      <c r="C1105" s="25" t="s">
        <v>660</v>
      </c>
      <c r="D1105" s="25" t="s">
        <v>6339</v>
      </c>
      <c r="E1105" s="24" t="b">
        <v>0</v>
      </c>
      <c r="F1105" s="25" t="s">
        <v>11</v>
      </c>
      <c r="G1105" s="25" t="s">
        <v>10586</v>
      </c>
      <c r="H1105" s="25" t="s">
        <v>10587</v>
      </c>
      <c r="I1105" s="25" t="s">
        <v>9085</v>
      </c>
      <c r="J1105" s="24">
        <v>6.994177725196979E-5</v>
      </c>
      <c r="K1105" s="24">
        <v>3.8765833512818968E-9</v>
      </c>
      <c r="L1105" s="24">
        <v>0.99993005434616478</v>
      </c>
    </row>
    <row r="1106" spans="1:12" ht="140.25" x14ac:dyDescent="0.2">
      <c r="A1106" s="25" t="s">
        <v>4984</v>
      </c>
      <c r="B1106" s="25" t="s">
        <v>4394</v>
      </c>
      <c r="C1106" s="25" t="s">
        <v>660</v>
      </c>
      <c r="D1106" s="25" t="s">
        <v>4127</v>
      </c>
      <c r="E1106" s="24" t="b">
        <v>1</v>
      </c>
      <c r="F1106" s="25" t="s">
        <v>11</v>
      </c>
      <c r="G1106" s="25" t="s">
        <v>4985</v>
      </c>
      <c r="H1106" s="25" t="s">
        <v>4986</v>
      </c>
      <c r="I1106" s="25" t="s">
        <v>4987</v>
      </c>
      <c r="J1106" s="24">
        <v>1.0344754772541834E-22</v>
      </c>
      <c r="K1106" s="24">
        <v>1.3453348747481459E-15</v>
      </c>
      <c r="L1106" s="24">
        <v>0.99999999999999867</v>
      </c>
    </row>
    <row r="1107" spans="1:12" ht="216.75" x14ac:dyDescent="0.2">
      <c r="A1107" s="25" t="s">
        <v>2706</v>
      </c>
      <c r="B1107" s="25" t="s">
        <v>2707</v>
      </c>
      <c r="C1107" s="25" t="s">
        <v>660</v>
      </c>
      <c r="D1107" s="25" t="s">
        <v>407</v>
      </c>
      <c r="E1107" s="24" t="b">
        <v>0</v>
      </c>
      <c r="F1107" s="25" t="s">
        <v>11</v>
      </c>
      <c r="G1107" s="25" t="s">
        <v>9566</v>
      </c>
      <c r="H1107" s="25" t="s">
        <v>9567</v>
      </c>
      <c r="I1107" s="25" t="s">
        <v>9568</v>
      </c>
      <c r="J1107" s="24">
        <v>0.34746511848638889</v>
      </c>
      <c r="K1107" s="24">
        <v>1.8296274914260121E-5</v>
      </c>
      <c r="L1107" s="24">
        <v>0.65251658523869682</v>
      </c>
    </row>
    <row r="1108" spans="1:12" ht="153" x14ac:dyDescent="0.2">
      <c r="A1108" s="25" t="s">
        <v>3984</v>
      </c>
      <c r="B1108" s="25" t="s">
        <v>9784</v>
      </c>
      <c r="C1108" s="25" t="s">
        <v>660</v>
      </c>
      <c r="D1108" s="25" t="s">
        <v>3906</v>
      </c>
      <c r="E1108" s="24" t="b">
        <v>0</v>
      </c>
      <c r="F1108" s="25" t="s">
        <v>11</v>
      </c>
      <c r="G1108" s="25" t="s">
        <v>9085</v>
      </c>
      <c r="H1108" s="25" t="s">
        <v>3988</v>
      </c>
      <c r="I1108" s="25" t="s">
        <v>9813</v>
      </c>
      <c r="J1108" s="24">
        <v>0.20387593087946451</v>
      </c>
      <c r="K1108" s="24">
        <v>8.1144362533013844E-8</v>
      </c>
      <c r="L1108" s="24">
        <v>0.7961239879761729</v>
      </c>
    </row>
    <row r="1109" spans="1:12" ht="178.5" x14ac:dyDescent="0.2">
      <c r="A1109" s="25" t="s">
        <v>3248</v>
      </c>
      <c r="B1109" s="25" t="s">
        <v>3709</v>
      </c>
      <c r="C1109" s="25" t="s">
        <v>660</v>
      </c>
      <c r="D1109" s="25" t="s">
        <v>3710</v>
      </c>
      <c r="E1109" s="24" t="b">
        <v>0</v>
      </c>
      <c r="F1109" s="25" t="s">
        <v>11</v>
      </c>
      <c r="G1109" s="25" t="s">
        <v>3758</v>
      </c>
      <c r="H1109" s="25" t="s">
        <v>9743</v>
      </c>
      <c r="I1109" s="25" t="s">
        <v>3760</v>
      </c>
      <c r="J1109" s="24">
        <v>1.6232811878167385E-7</v>
      </c>
      <c r="K1109" s="24">
        <v>5.6154272158318897E-8</v>
      </c>
      <c r="L1109" s="24">
        <v>0.99999978151760915</v>
      </c>
    </row>
    <row r="1110" spans="1:12" ht="153" x14ac:dyDescent="0.2">
      <c r="A1110" s="25" t="s">
        <v>5238</v>
      </c>
      <c r="B1110" s="25" t="s">
        <v>5239</v>
      </c>
      <c r="C1110" s="25" t="s">
        <v>660</v>
      </c>
      <c r="D1110" s="25" t="s">
        <v>4127</v>
      </c>
      <c r="E1110" s="24" t="b">
        <v>0</v>
      </c>
      <c r="F1110" s="25" t="s">
        <v>11</v>
      </c>
      <c r="G1110" s="25" t="s">
        <v>5240</v>
      </c>
      <c r="H1110" s="25" t="s">
        <v>5241</v>
      </c>
      <c r="I1110" s="25" t="s">
        <v>5242</v>
      </c>
      <c r="J1110" s="24">
        <v>9.7243443081522305E-3</v>
      </c>
      <c r="K1110" s="24">
        <v>1.4022213231152308E-6</v>
      </c>
      <c r="L1110" s="24">
        <v>0.99027425347052456</v>
      </c>
    </row>
    <row r="1111" spans="1:12" ht="102" x14ac:dyDescent="0.2">
      <c r="A1111" s="25" t="s">
        <v>8726</v>
      </c>
      <c r="B1111" s="25" t="s">
        <v>8727</v>
      </c>
      <c r="C1111" s="25" t="s">
        <v>660</v>
      </c>
      <c r="D1111" s="25" t="s">
        <v>6339</v>
      </c>
      <c r="E1111" s="24" t="b">
        <v>0</v>
      </c>
      <c r="F1111" s="25" t="s">
        <v>11</v>
      </c>
      <c r="G1111" s="25" t="s">
        <v>8728</v>
      </c>
      <c r="H1111" s="25" t="s">
        <v>8729</v>
      </c>
      <c r="I1111" s="25" t="s">
        <v>8730</v>
      </c>
      <c r="J1111" s="24">
        <v>5.4437379616290395E-2</v>
      </c>
      <c r="K1111" s="24">
        <v>2.9774379496067693E-9</v>
      </c>
      <c r="L1111" s="24">
        <v>0.94556261740627168</v>
      </c>
    </row>
    <row r="1112" spans="1:12" ht="76.5" x14ac:dyDescent="0.2">
      <c r="A1112" s="25" t="s">
        <v>3690</v>
      </c>
      <c r="B1112" s="25" t="s">
        <v>3691</v>
      </c>
      <c r="C1112" s="25" t="s">
        <v>660</v>
      </c>
      <c r="D1112" s="25" t="s">
        <v>3637</v>
      </c>
      <c r="E1112" s="24" t="b">
        <v>0</v>
      </c>
      <c r="F1112" s="25" t="s">
        <v>11</v>
      </c>
      <c r="G1112" s="25" t="s">
        <v>3692</v>
      </c>
      <c r="H1112" s="25" t="s">
        <v>3693</v>
      </c>
      <c r="I1112" s="25" t="s">
        <v>9724</v>
      </c>
      <c r="J1112" s="24">
        <v>9.871799741622491E-8</v>
      </c>
      <c r="K1112" s="24">
        <v>1.9612652958160662E-8</v>
      </c>
      <c r="L1112" s="24">
        <v>0.99999988166934961</v>
      </c>
    </row>
    <row r="1113" spans="1:12" ht="89.25" x14ac:dyDescent="0.2">
      <c r="A1113" s="25" t="s">
        <v>989</v>
      </c>
      <c r="B1113" s="25" t="s">
        <v>990</v>
      </c>
      <c r="C1113" s="25" t="s">
        <v>14</v>
      </c>
      <c r="D1113" s="25" t="s">
        <v>407</v>
      </c>
      <c r="E1113" s="24" t="b">
        <v>0</v>
      </c>
      <c r="F1113" s="25" t="s">
        <v>11</v>
      </c>
      <c r="G1113" s="25" t="s">
        <v>9243</v>
      </c>
      <c r="H1113" s="25" t="s">
        <v>992</v>
      </c>
      <c r="I1113" s="25" t="s">
        <v>993</v>
      </c>
      <c r="J1113" s="24">
        <v>1.3797911020518603E-7</v>
      </c>
      <c r="K1113" s="24">
        <v>0.24807503498244446</v>
      </c>
      <c r="L1113" s="24">
        <v>0.75192482703844532</v>
      </c>
    </row>
    <row r="1114" spans="1:12" ht="165.75" x14ac:dyDescent="0.2">
      <c r="A1114" s="25" t="s">
        <v>989</v>
      </c>
      <c r="B1114" s="25" t="s">
        <v>6031</v>
      </c>
      <c r="C1114" s="25" t="s">
        <v>14</v>
      </c>
      <c r="D1114" s="25" t="s">
        <v>5924</v>
      </c>
      <c r="E1114" s="24" t="b">
        <v>0</v>
      </c>
      <c r="F1114" s="25" t="s">
        <v>11</v>
      </c>
      <c r="G1114" s="25" t="s">
        <v>10425</v>
      </c>
      <c r="H1114" s="25" t="s">
        <v>9243</v>
      </c>
      <c r="I1114" s="25" t="s">
        <v>6033</v>
      </c>
      <c r="J1114" s="24">
        <v>4.3171874091307575E-8</v>
      </c>
      <c r="K1114" s="24">
        <v>2.4974604846085284E-6</v>
      </c>
      <c r="L1114" s="24">
        <v>0.99999745936764128</v>
      </c>
    </row>
    <row r="1115" spans="1:12" ht="153" x14ac:dyDescent="0.2">
      <c r="A1115" s="25" t="s">
        <v>924</v>
      </c>
      <c r="B1115" s="25" t="s">
        <v>925</v>
      </c>
      <c r="C1115" s="25" t="s">
        <v>14</v>
      </c>
      <c r="D1115" s="25" t="s">
        <v>407</v>
      </c>
      <c r="E1115" s="24" t="b">
        <v>0</v>
      </c>
      <c r="F1115" s="25" t="s">
        <v>11</v>
      </c>
      <c r="G1115" s="25" t="s">
        <v>926</v>
      </c>
      <c r="H1115" s="25" t="s">
        <v>927</v>
      </c>
      <c r="I1115" s="25" t="s">
        <v>9236</v>
      </c>
      <c r="J1115" s="24">
        <v>2.9477415974219963E-7</v>
      </c>
      <c r="K1115" s="24">
        <v>1.0074191512820954E-3</v>
      </c>
      <c r="L1115" s="24">
        <v>0.99899228607455814</v>
      </c>
    </row>
    <row r="1116" spans="1:12" ht="140.25" x14ac:dyDescent="0.2">
      <c r="A1116" s="25" t="s">
        <v>7478</v>
      </c>
      <c r="B1116" s="25" t="s">
        <v>7115</v>
      </c>
      <c r="C1116" s="25" t="s">
        <v>14</v>
      </c>
      <c r="D1116" s="25" t="s">
        <v>6339</v>
      </c>
      <c r="E1116" s="24" t="b">
        <v>0</v>
      </c>
      <c r="F1116" s="25" t="s">
        <v>11</v>
      </c>
      <c r="G1116" s="25" t="s">
        <v>9085</v>
      </c>
      <c r="H1116" s="25" t="s">
        <v>7518</v>
      </c>
      <c r="I1116" s="25" t="s">
        <v>7519</v>
      </c>
      <c r="J1116" s="24">
        <v>1.0614613512397691E-8</v>
      </c>
      <c r="K1116" s="24">
        <v>2.9893728200200921E-11</v>
      </c>
      <c r="L1116" s="24">
        <v>0.99999998935549284</v>
      </c>
    </row>
    <row r="1117" spans="1:12" ht="63.75" x14ac:dyDescent="0.2">
      <c r="A1117" s="25" t="s">
        <v>5103</v>
      </c>
      <c r="B1117" s="25" t="s">
        <v>5108</v>
      </c>
      <c r="C1117" s="25" t="s">
        <v>14</v>
      </c>
      <c r="D1117" s="25" t="s">
        <v>4127</v>
      </c>
      <c r="E1117" s="24" t="b">
        <v>0</v>
      </c>
      <c r="F1117" s="25" t="s">
        <v>11</v>
      </c>
      <c r="G1117" s="25" t="s">
        <v>10201</v>
      </c>
      <c r="H1117" s="25" t="s">
        <v>10202</v>
      </c>
      <c r="I1117" s="25" t="s">
        <v>10203</v>
      </c>
      <c r="J1117" s="24">
        <v>5.3233728400254513E-7</v>
      </c>
      <c r="K1117" s="24">
        <v>8.6278997105372694E-7</v>
      </c>
      <c r="L1117" s="24">
        <v>0.99999860487274483</v>
      </c>
    </row>
    <row r="1118" spans="1:12" ht="165.75" x14ac:dyDescent="0.2">
      <c r="A1118" s="25" t="s">
        <v>1617</v>
      </c>
      <c r="B1118" s="25" t="s">
        <v>1618</v>
      </c>
      <c r="C1118" s="25" t="s">
        <v>14</v>
      </c>
      <c r="D1118" s="25" t="s">
        <v>407</v>
      </c>
      <c r="E1118" s="24" t="b">
        <v>0</v>
      </c>
      <c r="F1118" s="25" t="s">
        <v>11</v>
      </c>
      <c r="G1118" s="25" t="s">
        <v>9356</v>
      </c>
      <c r="H1118" s="25" t="s">
        <v>1620</v>
      </c>
      <c r="I1118" s="25" t="s">
        <v>9357</v>
      </c>
      <c r="J1118" s="24">
        <v>0.19272460429112317</v>
      </c>
      <c r="K1118" s="24">
        <v>0.15855866020655293</v>
      </c>
      <c r="L1118" s="24">
        <v>0.64871673550232389</v>
      </c>
    </row>
    <row r="1119" spans="1:12" ht="102" x14ac:dyDescent="0.2">
      <c r="A1119" s="25" t="s">
        <v>1617</v>
      </c>
      <c r="B1119" s="25" t="s">
        <v>1622</v>
      </c>
      <c r="C1119" s="25" t="s">
        <v>14</v>
      </c>
      <c r="D1119" s="25" t="s">
        <v>407</v>
      </c>
      <c r="E1119" s="24" t="b">
        <v>0</v>
      </c>
      <c r="F1119" s="25" t="s">
        <v>11</v>
      </c>
      <c r="G1119" s="25" t="s">
        <v>1623</v>
      </c>
      <c r="H1119" s="25" t="s">
        <v>9358</v>
      </c>
      <c r="I1119" s="25" t="s">
        <v>9359</v>
      </c>
      <c r="J1119" s="24">
        <v>2.2883461421456783E-5</v>
      </c>
      <c r="K1119" s="24">
        <v>5.7765460081623801E-6</v>
      </c>
      <c r="L1119" s="24">
        <v>0.99997133999257048</v>
      </c>
    </row>
    <row r="1120" spans="1:12" ht="140.25" x14ac:dyDescent="0.2">
      <c r="A1120" s="25" t="s">
        <v>1916</v>
      </c>
      <c r="B1120" s="25" t="s">
        <v>1917</v>
      </c>
      <c r="C1120" s="25" t="s">
        <v>14</v>
      </c>
      <c r="D1120" s="25" t="s">
        <v>407</v>
      </c>
      <c r="E1120" s="24" t="b">
        <v>0</v>
      </c>
      <c r="F1120" s="25" t="s">
        <v>11</v>
      </c>
      <c r="G1120" s="25" t="s">
        <v>1918</v>
      </c>
      <c r="H1120" s="25" t="s">
        <v>1919</v>
      </c>
      <c r="I1120" s="25" t="s">
        <v>9420</v>
      </c>
      <c r="J1120" s="24">
        <v>4.0580285760655139E-9</v>
      </c>
      <c r="K1120" s="24">
        <v>2.7506302583031854E-7</v>
      </c>
      <c r="L1120" s="24">
        <v>0.99999972087894573</v>
      </c>
    </row>
    <row r="1121" spans="1:12" ht="153" x14ac:dyDescent="0.2">
      <c r="A1121" s="25" t="s">
        <v>1318</v>
      </c>
      <c r="B1121" s="25" t="s">
        <v>3747</v>
      </c>
      <c r="C1121" s="25" t="s">
        <v>14</v>
      </c>
      <c r="D1121" s="25" t="s">
        <v>3710</v>
      </c>
      <c r="E1121" s="24" t="b">
        <v>0</v>
      </c>
      <c r="F1121" s="25" t="s">
        <v>11</v>
      </c>
      <c r="G1121" s="25" t="s">
        <v>3748</v>
      </c>
      <c r="H1121" s="25" t="s">
        <v>3749</v>
      </c>
      <c r="I1121" s="25" t="s">
        <v>9740</v>
      </c>
      <c r="J1121" s="24">
        <v>2.5813839631813124E-6</v>
      </c>
      <c r="K1121" s="24">
        <v>2.0062042120955793E-7</v>
      </c>
      <c r="L1121" s="24">
        <v>0.99999721799561558</v>
      </c>
    </row>
    <row r="1122" spans="1:12" ht="76.5" x14ac:dyDescent="0.2">
      <c r="A1122" s="25" t="s">
        <v>4775</v>
      </c>
      <c r="B1122" s="25" t="s">
        <v>4776</v>
      </c>
      <c r="C1122" s="25" t="s">
        <v>14</v>
      </c>
      <c r="D1122" s="25" t="s">
        <v>4127</v>
      </c>
      <c r="E1122" s="24" t="b">
        <v>0</v>
      </c>
      <c r="F1122" s="25" t="s">
        <v>11</v>
      </c>
      <c r="G1122" s="25" t="s">
        <v>9085</v>
      </c>
      <c r="H1122" s="25" t="s">
        <v>10109</v>
      </c>
      <c r="I1122" s="25" t="s">
        <v>4778</v>
      </c>
      <c r="J1122" s="24">
        <v>5.2738241793577234E-8</v>
      </c>
      <c r="K1122" s="24">
        <v>2.0615125228990963E-8</v>
      </c>
      <c r="L1122" s="24">
        <v>0.99999992664663284</v>
      </c>
    </row>
    <row r="1123" spans="1:12" ht="191.25" x14ac:dyDescent="0.2">
      <c r="A1123" s="25" t="s">
        <v>1933</v>
      </c>
      <c r="B1123" s="25" t="s">
        <v>1934</v>
      </c>
      <c r="C1123" s="25" t="s">
        <v>14</v>
      </c>
      <c r="D1123" s="25" t="s">
        <v>407</v>
      </c>
      <c r="E1123" s="24" t="b">
        <v>0</v>
      </c>
      <c r="F1123" s="25" t="s">
        <v>11</v>
      </c>
      <c r="G1123" s="25" t="s">
        <v>1935</v>
      </c>
      <c r="H1123" s="25" t="s">
        <v>1936</v>
      </c>
      <c r="I1123" s="25" t="s">
        <v>9424</v>
      </c>
      <c r="J1123" s="24">
        <v>6.1666756770009639E-7</v>
      </c>
      <c r="K1123" s="24">
        <v>1.1063100487340525E-2</v>
      </c>
      <c r="L1123" s="24">
        <v>0.98893628284509183</v>
      </c>
    </row>
    <row r="1124" spans="1:12" ht="114.75" x14ac:dyDescent="0.2">
      <c r="A1124" s="25" t="s">
        <v>5378</v>
      </c>
      <c r="B1124" s="25" t="s">
        <v>5379</v>
      </c>
      <c r="C1124" s="25" t="s">
        <v>14</v>
      </c>
      <c r="D1124" s="25" t="s">
        <v>4127</v>
      </c>
      <c r="E1124" s="24" t="b">
        <v>0</v>
      </c>
      <c r="F1124" s="25" t="s">
        <v>11</v>
      </c>
      <c r="G1124" s="25" t="s">
        <v>9085</v>
      </c>
      <c r="H1124" s="25" t="s">
        <v>5380</v>
      </c>
      <c r="I1124" s="25" t="s">
        <v>5381</v>
      </c>
      <c r="J1124" s="24">
        <v>1.0085115581637683E-2</v>
      </c>
      <c r="K1124" s="24">
        <v>2.0501717467199627E-8</v>
      </c>
      <c r="L1124" s="24">
        <v>0.98991486391664474</v>
      </c>
    </row>
    <row r="1125" spans="1:12" ht="140.25" x14ac:dyDescent="0.2">
      <c r="A1125" s="25" t="s">
        <v>5378</v>
      </c>
      <c r="B1125" s="25" t="s">
        <v>5379</v>
      </c>
      <c r="C1125" s="25" t="s">
        <v>14</v>
      </c>
      <c r="D1125" s="25" t="s">
        <v>4127</v>
      </c>
      <c r="E1125" s="24" t="b">
        <v>0</v>
      </c>
      <c r="F1125" s="25" t="s">
        <v>11</v>
      </c>
      <c r="G1125" s="25" t="s">
        <v>5382</v>
      </c>
      <c r="H1125" s="25" t="s">
        <v>5383</v>
      </c>
      <c r="I1125" s="25" t="s">
        <v>5384</v>
      </c>
      <c r="J1125" s="24">
        <v>1.113303282389719E-4</v>
      </c>
      <c r="K1125" s="24">
        <v>1.2940105612844776E-7</v>
      </c>
      <c r="L1125" s="24">
        <v>0.99988854027070484</v>
      </c>
    </row>
    <row r="1126" spans="1:12" ht="255" x14ac:dyDescent="0.2">
      <c r="A1126" s="25" t="s">
        <v>6176</v>
      </c>
      <c r="B1126" s="25" t="s">
        <v>6177</v>
      </c>
      <c r="C1126" s="25" t="s">
        <v>14</v>
      </c>
      <c r="D1126" s="25" t="s">
        <v>5924</v>
      </c>
      <c r="E1126" s="24" t="b">
        <v>0</v>
      </c>
      <c r="F1126" s="25" t="s">
        <v>11</v>
      </c>
      <c r="G1126" s="25" t="s">
        <v>6178</v>
      </c>
      <c r="H1126" s="25" t="s">
        <v>10466</v>
      </c>
      <c r="I1126" s="25" t="s">
        <v>10467</v>
      </c>
      <c r="J1126" s="24">
        <v>3.5878502293140272E-7</v>
      </c>
      <c r="K1126" s="24">
        <v>5.65067582868866E-7</v>
      </c>
      <c r="L1126" s="24">
        <v>0.99999907614739425</v>
      </c>
    </row>
    <row r="1127" spans="1:12" ht="127.5" x14ac:dyDescent="0.2">
      <c r="A1127" s="25" t="s">
        <v>5450</v>
      </c>
      <c r="B1127" s="25" t="s">
        <v>5451</v>
      </c>
      <c r="C1127" s="25" t="s">
        <v>14</v>
      </c>
      <c r="D1127" s="25" t="s">
        <v>4127</v>
      </c>
      <c r="E1127" s="24" t="b">
        <v>0</v>
      </c>
      <c r="F1127" s="25" t="s">
        <v>11</v>
      </c>
      <c r="G1127" s="25" t="s">
        <v>10292</v>
      </c>
      <c r="H1127" s="25" t="s">
        <v>10293</v>
      </c>
      <c r="I1127" s="25" t="s">
        <v>10294</v>
      </c>
      <c r="J1127" s="24">
        <v>5.1533717923878033E-3</v>
      </c>
      <c r="K1127" s="24">
        <v>3.1458576096176487E-7</v>
      </c>
      <c r="L1127" s="24">
        <v>0.99484631362185116</v>
      </c>
    </row>
    <row r="1128" spans="1:12" ht="216.75" x14ac:dyDescent="0.2">
      <c r="A1128" s="25" t="s">
        <v>5450</v>
      </c>
      <c r="B1128" s="25" t="s">
        <v>5455</v>
      </c>
      <c r="C1128" s="25" t="s">
        <v>14</v>
      </c>
      <c r="D1128" s="25" t="s">
        <v>4127</v>
      </c>
      <c r="E1128" s="24" t="b">
        <v>0</v>
      </c>
      <c r="F1128" s="25" t="s">
        <v>11</v>
      </c>
      <c r="G1128" s="25" t="s">
        <v>5456</v>
      </c>
      <c r="H1128" s="25" t="s">
        <v>10295</v>
      </c>
      <c r="I1128" s="25" t="s">
        <v>10296</v>
      </c>
      <c r="J1128" s="24">
        <v>1.9812947680271052E-2</v>
      </c>
      <c r="K1128" s="24">
        <v>1.0347289056518774E-6</v>
      </c>
      <c r="L1128" s="24">
        <v>0.98018601759082324</v>
      </c>
    </row>
    <row r="1129" spans="1:12" ht="204" x14ac:dyDescent="0.2">
      <c r="A1129" s="25" t="s">
        <v>6137</v>
      </c>
      <c r="B1129" s="25" t="s">
        <v>6138</v>
      </c>
      <c r="C1129" s="25" t="s">
        <v>14</v>
      </c>
      <c r="D1129" s="25" t="s">
        <v>5924</v>
      </c>
      <c r="E1129" s="24" t="b">
        <v>0</v>
      </c>
      <c r="F1129" s="25" t="s">
        <v>11</v>
      </c>
      <c r="G1129" s="25" t="s">
        <v>10453</v>
      </c>
      <c r="H1129" s="25" t="s">
        <v>6140</v>
      </c>
      <c r="I1129" s="25" t="s">
        <v>6141</v>
      </c>
      <c r="J1129" s="24">
        <v>3.4155764876096951E-6</v>
      </c>
      <c r="K1129" s="24">
        <v>1.243566406124445E-7</v>
      </c>
      <c r="L1129" s="24">
        <v>0.99999646006687171</v>
      </c>
    </row>
    <row r="1130" spans="1:12" ht="267.75" x14ac:dyDescent="0.2">
      <c r="A1130" s="25" t="s">
        <v>503</v>
      </c>
      <c r="B1130" s="25" t="s">
        <v>504</v>
      </c>
      <c r="C1130" s="25" t="s">
        <v>14</v>
      </c>
      <c r="D1130" s="25" t="s">
        <v>407</v>
      </c>
      <c r="E1130" s="24" t="b">
        <v>0</v>
      </c>
      <c r="F1130" s="25" t="s">
        <v>11</v>
      </c>
      <c r="G1130" s="25" t="s">
        <v>505</v>
      </c>
      <c r="H1130" s="25" t="s">
        <v>9154</v>
      </c>
      <c r="I1130" s="25" t="s">
        <v>9155</v>
      </c>
      <c r="J1130" s="24">
        <v>2.2199790173958306E-8</v>
      </c>
      <c r="K1130" s="24">
        <v>1.2841393749031167E-5</v>
      </c>
      <c r="L1130" s="24">
        <v>0.99998713640646086</v>
      </c>
    </row>
    <row r="1131" spans="1:12" ht="178.5" x14ac:dyDescent="0.2">
      <c r="A1131" s="25" t="s">
        <v>503</v>
      </c>
      <c r="B1131" s="25" t="s">
        <v>508</v>
      </c>
      <c r="C1131" s="25" t="s">
        <v>14</v>
      </c>
      <c r="D1131" s="25" t="s">
        <v>407</v>
      </c>
      <c r="E1131" s="24" t="b">
        <v>0</v>
      </c>
      <c r="F1131" s="25" t="s">
        <v>11</v>
      </c>
      <c r="G1131" s="25" t="s">
        <v>9154</v>
      </c>
      <c r="H1131" s="25" t="s">
        <v>9156</v>
      </c>
      <c r="I1131" s="25" t="s">
        <v>9157</v>
      </c>
      <c r="J1131" s="24">
        <v>0.41528477641797112</v>
      </c>
      <c r="K1131" s="24">
        <v>4.3657930502023176E-4</v>
      </c>
      <c r="L1131" s="24">
        <v>0.5842786442770086</v>
      </c>
    </row>
    <row r="1132" spans="1:12" ht="102" x14ac:dyDescent="0.2">
      <c r="A1132" s="25" t="s">
        <v>7137</v>
      </c>
      <c r="B1132" s="25" t="s">
        <v>7138</v>
      </c>
      <c r="C1132" s="25" t="s">
        <v>14</v>
      </c>
      <c r="D1132" s="25" t="s">
        <v>6339</v>
      </c>
      <c r="E1132" s="24" t="b">
        <v>0</v>
      </c>
      <c r="F1132" s="25" t="s">
        <v>11</v>
      </c>
      <c r="G1132" s="25" t="s">
        <v>7139</v>
      </c>
      <c r="H1132" s="25" t="s">
        <v>7140</v>
      </c>
      <c r="I1132" s="25" t="s">
        <v>7141</v>
      </c>
      <c r="J1132" s="24">
        <v>2.043363262938199E-8</v>
      </c>
      <c r="K1132" s="24">
        <v>1.4764794572574998E-6</v>
      </c>
      <c r="L1132" s="24">
        <v>0.99999850308691018</v>
      </c>
    </row>
    <row r="1133" spans="1:12" ht="153" x14ac:dyDescent="0.2">
      <c r="A1133" s="25" t="s">
        <v>4484</v>
      </c>
      <c r="B1133" s="25" t="s">
        <v>4519</v>
      </c>
      <c r="C1133" s="25" t="s">
        <v>14</v>
      </c>
      <c r="D1133" s="25" t="s">
        <v>4127</v>
      </c>
      <c r="E1133" s="24" t="b">
        <v>0</v>
      </c>
      <c r="F1133" s="25" t="s">
        <v>11</v>
      </c>
      <c r="G1133" s="25" t="s">
        <v>4520</v>
      </c>
      <c r="H1133" s="25" t="s">
        <v>4521</v>
      </c>
      <c r="I1133" s="25" t="s">
        <v>4522</v>
      </c>
      <c r="J1133" s="24">
        <v>2.3632324009404014E-4</v>
      </c>
      <c r="K1133" s="24">
        <v>7.676089734447465E-4</v>
      </c>
      <c r="L1133" s="24">
        <v>0.99899606778646133</v>
      </c>
    </row>
    <row r="1134" spans="1:12" ht="63.75" x14ac:dyDescent="0.2">
      <c r="A1134" s="25" t="s">
        <v>4484</v>
      </c>
      <c r="B1134" s="25" t="s">
        <v>4523</v>
      </c>
      <c r="C1134" s="25" t="s">
        <v>14</v>
      </c>
      <c r="D1134" s="25" t="s">
        <v>4127</v>
      </c>
      <c r="E1134" s="24" t="b">
        <v>0</v>
      </c>
      <c r="F1134" s="25" t="s">
        <v>11</v>
      </c>
      <c r="G1134" s="25" t="s">
        <v>9996</v>
      </c>
      <c r="H1134" s="25" t="s">
        <v>4525</v>
      </c>
      <c r="I1134" s="25" t="s">
        <v>4526</v>
      </c>
      <c r="J1134" s="24">
        <v>3.5970491204732904E-5</v>
      </c>
      <c r="K1134" s="24">
        <v>1.6041060463111066E-4</v>
      </c>
      <c r="L1134" s="24">
        <v>0.99980361890416414</v>
      </c>
    </row>
    <row r="1135" spans="1:12" ht="178.5" x14ac:dyDescent="0.2">
      <c r="A1135" s="25" t="s">
        <v>1861</v>
      </c>
      <c r="B1135" s="25" t="s">
        <v>1862</v>
      </c>
      <c r="C1135" s="25" t="s">
        <v>14</v>
      </c>
      <c r="D1135" s="25" t="s">
        <v>407</v>
      </c>
      <c r="E1135" s="24" t="b">
        <v>0</v>
      </c>
      <c r="F1135" s="25" t="s">
        <v>11</v>
      </c>
      <c r="G1135" s="25" t="s">
        <v>1863</v>
      </c>
      <c r="H1135" s="25" t="s">
        <v>1864</v>
      </c>
      <c r="I1135" s="25" t="s">
        <v>1865</v>
      </c>
      <c r="J1135" s="24">
        <v>6.4834072070104326E-9</v>
      </c>
      <c r="K1135" s="24">
        <v>0.49478938616120249</v>
      </c>
      <c r="L1135" s="24">
        <v>0.50521060735539025</v>
      </c>
    </row>
    <row r="1136" spans="1:12" ht="153" x14ac:dyDescent="0.2">
      <c r="A1136" s="25" t="s">
        <v>3501</v>
      </c>
      <c r="B1136" s="25" t="s">
        <v>3502</v>
      </c>
      <c r="C1136" s="25" t="s">
        <v>14</v>
      </c>
      <c r="D1136" s="25" t="s">
        <v>3036</v>
      </c>
      <c r="E1136" s="24" t="b">
        <v>0</v>
      </c>
      <c r="F1136" s="25" t="s">
        <v>11</v>
      </c>
      <c r="G1136" s="25" t="s">
        <v>9085</v>
      </c>
      <c r="H1136" s="25" t="s">
        <v>3503</v>
      </c>
      <c r="I1136" s="25" t="s">
        <v>3504</v>
      </c>
      <c r="J1136" s="24">
        <v>9.1290843851376479E-9</v>
      </c>
      <c r="K1136" s="24">
        <v>5.8409951115371544E-3</v>
      </c>
      <c r="L1136" s="24">
        <v>0.99415899575937838</v>
      </c>
    </row>
    <row r="1137" spans="1:12" ht="114.75" x14ac:dyDescent="0.2">
      <c r="A1137" s="25" t="s">
        <v>3501</v>
      </c>
      <c r="B1137" s="25" t="s">
        <v>3502</v>
      </c>
      <c r="C1137" s="25" t="s">
        <v>14</v>
      </c>
      <c r="D1137" s="25" t="s">
        <v>3036</v>
      </c>
      <c r="E1137" s="24" t="b">
        <v>0</v>
      </c>
      <c r="F1137" s="25" t="s">
        <v>11</v>
      </c>
      <c r="G1137" s="25" t="s">
        <v>3505</v>
      </c>
      <c r="H1137" s="25" t="s">
        <v>3506</v>
      </c>
      <c r="I1137" s="25" t="s">
        <v>9695</v>
      </c>
      <c r="J1137" s="24">
        <v>3.0866507061685165E-6</v>
      </c>
      <c r="K1137" s="24">
        <v>2.1908979220168313E-2</v>
      </c>
      <c r="L1137" s="24">
        <v>0.97808793412912542</v>
      </c>
    </row>
    <row r="1138" spans="1:12" ht="76.5" x14ac:dyDescent="0.2">
      <c r="A1138" s="25" t="s">
        <v>2270</v>
      </c>
      <c r="B1138" s="25" t="s">
        <v>2282</v>
      </c>
      <c r="C1138" s="25" t="s">
        <v>14</v>
      </c>
      <c r="D1138" s="25" t="s">
        <v>407</v>
      </c>
      <c r="E1138" s="24" t="b">
        <v>0</v>
      </c>
      <c r="F1138" s="25" t="s">
        <v>11</v>
      </c>
      <c r="G1138" s="25" t="s">
        <v>2283</v>
      </c>
      <c r="H1138" s="25" t="s">
        <v>2284</v>
      </c>
      <c r="I1138" s="25" t="s">
        <v>9085</v>
      </c>
      <c r="J1138" s="24">
        <v>5.3001570521454905E-9</v>
      </c>
      <c r="K1138" s="24">
        <v>0.48909551691223618</v>
      </c>
      <c r="L1138" s="24">
        <v>0.51090447778760684</v>
      </c>
    </row>
    <row r="1139" spans="1:12" ht="140.25" x14ac:dyDescent="0.2">
      <c r="A1139" s="25" t="s">
        <v>2270</v>
      </c>
      <c r="B1139" s="25" t="s">
        <v>6243</v>
      </c>
      <c r="C1139" s="25" t="s">
        <v>14</v>
      </c>
      <c r="D1139" s="25" t="s">
        <v>5924</v>
      </c>
      <c r="E1139" s="24" t="b">
        <v>0</v>
      </c>
      <c r="F1139" s="25" t="s">
        <v>11</v>
      </c>
      <c r="G1139" s="25" t="s">
        <v>2280</v>
      </c>
      <c r="H1139" s="25" t="s">
        <v>6244</v>
      </c>
      <c r="I1139" s="25" t="s">
        <v>6245</v>
      </c>
      <c r="J1139" s="24">
        <v>1.1344243977745897E-8</v>
      </c>
      <c r="K1139" s="24">
        <v>1.0922051663593568E-3</v>
      </c>
      <c r="L1139" s="24">
        <v>0.99890778348939668</v>
      </c>
    </row>
    <row r="1140" spans="1:12" ht="140.25" x14ac:dyDescent="0.2">
      <c r="A1140" s="25" t="s">
        <v>2270</v>
      </c>
      <c r="B1140" s="25" t="s">
        <v>6246</v>
      </c>
      <c r="C1140" s="25" t="s">
        <v>14</v>
      </c>
      <c r="D1140" s="25" t="s">
        <v>5924</v>
      </c>
      <c r="E1140" s="24" t="b">
        <v>0</v>
      </c>
      <c r="F1140" s="25" t="s">
        <v>11</v>
      </c>
      <c r="G1140" s="25" t="s">
        <v>6247</v>
      </c>
      <c r="H1140" s="25" t="s">
        <v>6248</v>
      </c>
      <c r="I1140" s="25" t="s">
        <v>10480</v>
      </c>
      <c r="J1140" s="24">
        <v>1.5174119388977867E-8</v>
      </c>
      <c r="K1140" s="24">
        <v>2.2129743103212958E-7</v>
      </c>
      <c r="L1140" s="24">
        <v>0.99999976352844966</v>
      </c>
    </row>
    <row r="1141" spans="1:12" ht="127.5" x14ac:dyDescent="0.2">
      <c r="A1141" s="25" t="s">
        <v>6050</v>
      </c>
      <c r="B1141" s="25" t="s">
        <v>6051</v>
      </c>
      <c r="C1141" s="25" t="s">
        <v>14</v>
      </c>
      <c r="D1141" s="25" t="s">
        <v>5924</v>
      </c>
      <c r="E1141" s="24" t="b">
        <v>0</v>
      </c>
      <c r="F1141" s="25" t="s">
        <v>11</v>
      </c>
      <c r="G1141" s="25" t="s">
        <v>6052</v>
      </c>
      <c r="H1141" s="25" t="s">
        <v>6053</v>
      </c>
      <c r="I1141" s="25" t="s">
        <v>10430</v>
      </c>
      <c r="J1141" s="24">
        <v>1.0301984212612823E-9</v>
      </c>
      <c r="K1141" s="24">
        <v>2.6306961455369723E-10</v>
      </c>
      <c r="L1141" s="24">
        <v>0.99999999870673206</v>
      </c>
    </row>
    <row r="1142" spans="1:12" ht="153" x14ac:dyDescent="0.2">
      <c r="A1142" s="25" t="s">
        <v>3204</v>
      </c>
      <c r="B1142" s="25" t="s">
        <v>3205</v>
      </c>
      <c r="C1142" s="25" t="s">
        <v>14</v>
      </c>
      <c r="D1142" s="25" t="s">
        <v>3036</v>
      </c>
      <c r="E1142" s="24" t="b">
        <v>0</v>
      </c>
      <c r="F1142" s="25" t="s">
        <v>11</v>
      </c>
      <c r="G1142" s="25" t="s">
        <v>3206</v>
      </c>
      <c r="H1142" s="25" t="s">
        <v>3207</v>
      </c>
      <c r="I1142" s="25" t="s">
        <v>9641</v>
      </c>
      <c r="J1142" s="24">
        <v>1.0475959133813268E-5</v>
      </c>
      <c r="K1142" s="24">
        <v>6.5956467696202045E-2</v>
      </c>
      <c r="L1142" s="24">
        <v>0.93403305634466416</v>
      </c>
    </row>
    <row r="1143" spans="1:12" ht="204" x14ac:dyDescent="0.2">
      <c r="A1143" s="25" t="s">
        <v>4248</v>
      </c>
      <c r="B1143" s="25" t="s">
        <v>4249</v>
      </c>
      <c r="C1143" s="25" t="s">
        <v>14</v>
      </c>
      <c r="D1143" s="25" t="s">
        <v>4127</v>
      </c>
      <c r="E1143" s="24" t="b">
        <v>0</v>
      </c>
      <c r="F1143" s="25" t="s">
        <v>11</v>
      </c>
      <c r="G1143" s="25" t="s">
        <v>9916</v>
      </c>
      <c r="H1143" s="25" t="s">
        <v>9917</v>
      </c>
      <c r="I1143" s="25" t="s">
        <v>9918</v>
      </c>
      <c r="J1143" s="24">
        <v>7.4406935928876266E-7</v>
      </c>
      <c r="K1143" s="24">
        <v>3.378087476015639E-6</v>
      </c>
      <c r="L1143" s="24">
        <v>0.99999587784316468</v>
      </c>
    </row>
    <row r="1144" spans="1:12" ht="153" x14ac:dyDescent="0.2">
      <c r="A1144" s="25" t="s">
        <v>3343</v>
      </c>
      <c r="B1144" s="25" t="s">
        <v>3344</v>
      </c>
      <c r="C1144" s="25" t="s">
        <v>14</v>
      </c>
      <c r="D1144" s="25" t="s">
        <v>3036</v>
      </c>
      <c r="E1144" s="24" t="b">
        <v>0</v>
      </c>
      <c r="F1144" s="25" t="s">
        <v>11</v>
      </c>
      <c r="G1144" s="25" t="s">
        <v>3345</v>
      </c>
      <c r="H1144" s="25" t="s">
        <v>9665</v>
      </c>
      <c r="I1144" s="25" t="s">
        <v>3347</v>
      </c>
      <c r="J1144" s="24">
        <v>2.2075769470396909E-8</v>
      </c>
      <c r="K1144" s="24">
        <v>0.1315041948784951</v>
      </c>
      <c r="L1144" s="24">
        <v>0.86849578304573538</v>
      </c>
    </row>
    <row r="1145" spans="1:12" ht="114.75" x14ac:dyDescent="0.2">
      <c r="A1145" s="25" t="s">
        <v>3343</v>
      </c>
      <c r="B1145" s="25" t="s">
        <v>6129</v>
      </c>
      <c r="C1145" s="25" t="s">
        <v>14</v>
      </c>
      <c r="D1145" s="25" t="s">
        <v>5924</v>
      </c>
      <c r="E1145" s="24" t="b">
        <v>0</v>
      </c>
      <c r="F1145" s="25" t="s">
        <v>11</v>
      </c>
      <c r="G1145" s="25" t="s">
        <v>10449</v>
      </c>
      <c r="H1145" s="25" t="s">
        <v>10450</v>
      </c>
      <c r="I1145" s="25" t="s">
        <v>6132</v>
      </c>
      <c r="J1145" s="24">
        <v>6.3764675705862626E-8</v>
      </c>
      <c r="K1145" s="24">
        <v>1.9169097998934522E-9</v>
      </c>
      <c r="L1145" s="24">
        <v>0.99999993431841461</v>
      </c>
    </row>
    <row r="1146" spans="1:12" ht="140.25" x14ac:dyDescent="0.2">
      <c r="A1146" s="25" t="s">
        <v>7595</v>
      </c>
      <c r="B1146" s="25" t="s">
        <v>7596</v>
      </c>
      <c r="C1146" s="25" t="s">
        <v>14</v>
      </c>
      <c r="D1146" s="25" t="s">
        <v>6339</v>
      </c>
      <c r="E1146" s="24" t="b">
        <v>0</v>
      </c>
      <c r="F1146" s="25" t="s">
        <v>11</v>
      </c>
      <c r="G1146" s="25" t="s">
        <v>7597</v>
      </c>
      <c r="H1146" s="25" t="s">
        <v>10874</v>
      </c>
      <c r="I1146" s="25" t="s">
        <v>7599</v>
      </c>
      <c r="J1146" s="24">
        <v>2.6383639997280366E-6</v>
      </c>
      <c r="K1146" s="24">
        <v>2.0481928282101078E-9</v>
      </c>
      <c r="L1146" s="24">
        <v>0.99999735958780733</v>
      </c>
    </row>
    <row r="1147" spans="1:12" ht="89.25" x14ac:dyDescent="0.2">
      <c r="A1147" s="25" t="s">
        <v>2534</v>
      </c>
      <c r="B1147" s="25" t="s">
        <v>2535</v>
      </c>
      <c r="C1147" s="25" t="s">
        <v>14</v>
      </c>
      <c r="D1147" s="25" t="s">
        <v>407</v>
      </c>
      <c r="E1147" s="24" t="b">
        <v>0</v>
      </c>
      <c r="F1147" s="25" t="s">
        <v>11</v>
      </c>
      <c r="G1147" s="25" t="s">
        <v>2536</v>
      </c>
      <c r="H1147" s="25" t="s">
        <v>2537</v>
      </c>
      <c r="I1147" s="25" t="s">
        <v>2538</v>
      </c>
      <c r="J1147" s="24">
        <v>2.9324137305638111E-6</v>
      </c>
      <c r="K1147" s="24">
        <v>7.0194792332985718E-3</v>
      </c>
      <c r="L1147" s="24">
        <v>0.9929775883529709</v>
      </c>
    </row>
    <row r="1148" spans="1:12" ht="102" x14ac:dyDescent="0.2">
      <c r="A1148" s="25" t="s">
        <v>2534</v>
      </c>
      <c r="B1148" s="25" t="s">
        <v>2539</v>
      </c>
      <c r="C1148" s="25" t="s">
        <v>14</v>
      </c>
      <c r="D1148" s="25" t="s">
        <v>407</v>
      </c>
      <c r="E1148" s="24" t="b">
        <v>0</v>
      </c>
      <c r="F1148" s="25" t="s">
        <v>11</v>
      </c>
      <c r="G1148" s="25" t="s">
        <v>2537</v>
      </c>
      <c r="H1148" s="25" t="s">
        <v>2540</v>
      </c>
      <c r="I1148" s="25" t="s">
        <v>2541</v>
      </c>
      <c r="J1148" s="24">
        <v>2.5818129747187392E-8</v>
      </c>
      <c r="K1148" s="24">
        <v>7.7202724345128019E-3</v>
      </c>
      <c r="L1148" s="24">
        <v>0.99227970174735758</v>
      </c>
    </row>
    <row r="1149" spans="1:12" ht="114.75" x14ac:dyDescent="0.2">
      <c r="A1149" s="25" t="s">
        <v>5330</v>
      </c>
      <c r="B1149" s="25" t="s">
        <v>5354</v>
      </c>
      <c r="C1149" s="25" t="s">
        <v>14</v>
      </c>
      <c r="D1149" s="25" t="s">
        <v>4127</v>
      </c>
      <c r="E1149" s="24" t="b">
        <v>0</v>
      </c>
      <c r="F1149" s="25" t="s">
        <v>11</v>
      </c>
      <c r="G1149" s="25" t="s">
        <v>10267</v>
      </c>
      <c r="H1149" s="25" t="s">
        <v>10268</v>
      </c>
      <c r="I1149" s="25" t="s">
        <v>10269</v>
      </c>
      <c r="J1149" s="24">
        <v>9.8163312731688643E-8</v>
      </c>
      <c r="K1149" s="24">
        <v>2.4433128867701831E-8</v>
      </c>
      <c r="L1149" s="24">
        <v>0.99999987740355845</v>
      </c>
    </row>
    <row r="1150" spans="1:12" ht="114.75" x14ac:dyDescent="0.2">
      <c r="A1150" s="25" t="s">
        <v>1750</v>
      </c>
      <c r="B1150" s="25" t="s">
        <v>1751</v>
      </c>
      <c r="C1150" s="25" t="s">
        <v>14</v>
      </c>
      <c r="D1150" s="25" t="s">
        <v>407</v>
      </c>
      <c r="E1150" s="24" t="b">
        <v>0</v>
      </c>
      <c r="F1150" s="25" t="s">
        <v>11</v>
      </c>
      <c r="G1150" s="25" t="s">
        <v>1752</v>
      </c>
      <c r="H1150" s="25" t="s">
        <v>1753</v>
      </c>
      <c r="I1150" s="25" t="s">
        <v>1754</v>
      </c>
      <c r="J1150" s="24">
        <v>7.7229784789787791E-4</v>
      </c>
      <c r="K1150" s="24">
        <v>3.5486076655270838E-4</v>
      </c>
      <c r="L1150" s="24">
        <v>0.99887284138554933</v>
      </c>
    </row>
    <row r="1151" spans="1:12" ht="191.25" x14ac:dyDescent="0.2">
      <c r="A1151" s="25" t="s">
        <v>3736</v>
      </c>
      <c r="B1151" s="25" t="s">
        <v>3737</v>
      </c>
      <c r="C1151" s="25" t="s">
        <v>14</v>
      </c>
      <c r="D1151" s="25" t="s">
        <v>3710</v>
      </c>
      <c r="E1151" s="24" t="b">
        <v>0</v>
      </c>
      <c r="F1151" s="25" t="s">
        <v>11</v>
      </c>
      <c r="G1151" s="25" t="s">
        <v>3738</v>
      </c>
      <c r="H1151" s="25" t="s">
        <v>3739</v>
      </c>
      <c r="I1151" s="25" t="s">
        <v>3740</v>
      </c>
      <c r="J1151" s="24">
        <v>5.3683213621824703E-7</v>
      </c>
      <c r="K1151" s="24">
        <v>4.6080546746760052E-9</v>
      </c>
      <c r="L1151" s="24">
        <v>0.99999945855980921</v>
      </c>
    </row>
    <row r="1152" spans="1:12" ht="102" x14ac:dyDescent="0.2">
      <c r="A1152" s="25" t="s">
        <v>2840</v>
      </c>
      <c r="B1152" s="25" t="s">
        <v>2841</v>
      </c>
      <c r="C1152" s="25" t="s">
        <v>14</v>
      </c>
      <c r="D1152" s="25" t="s">
        <v>2780</v>
      </c>
      <c r="E1152" s="24" t="b">
        <v>0</v>
      </c>
      <c r="F1152" s="25" t="s">
        <v>11</v>
      </c>
      <c r="G1152" s="25" t="s">
        <v>9591</v>
      </c>
      <c r="H1152" s="25" t="s">
        <v>9592</v>
      </c>
      <c r="I1152" s="25" t="s">
        <v>2844</v>
      </c>
      <c r="J1152" s="24">
        <v>3.0157556909517326E-7</v>
      </c>
      <c r="K1152" s="24">
        <v>5.4642818290769105E-5</v>
      </c>
      <c r="L1152" s="24">
        <v>0.99994505560614022</v>
      </c>
    </row>
    <row r="1153" spans="1:12" ht="191.25" x14ac:dyDescent="0.2">
      <c r="A1153" s="25" t="s">
        <v>7845</v>
      </c>
      <c r="B1153" s="25" t="s">
        <v>7850</v>
      </c>
      <c r="C1153" s="25" t="s">
        <v>14</v>
      </c>
      <c r="D1153" s="25" t="s">
        <v>6339</v>
      </c>
      <c r="E1153" s="24" t="b">
        <v>0</v>
      </c>
      <c r="F1153" s="25" t="s">
        <v>11</v>
      </c>
      <c r="G1153" s="25" t="s">
        <v>9085</v>
      </c>
      <c r="H1153" s="25" t="s">
        <v>10944</v>
      </c>
      <c r="I1153" s="25" t="s">
        <v>7858</v>
      </c>
      <c r="J1153" s="24">
        <v>5.6557182557650535E-6</v>
      </c>
      <c r="K1153" s="24">
        <v>4.3964607620271678E-9</v>
      </c>
      <c r="L1153" s="24">
        <v>0.99999433988528352</v>
      </c>
    </row>
    <row r="1154" spans="1:12" ht="102" x14ac:dyDescent="0.2">
      <c r="A1154" s="25" t="s">
        <v>7845</v>
      </c>
      <c r="B1154" s="25" t="s">
        <v>7846</v>
      </c>
      <c r="C1154" s="25" t="s">
        <v>14</v>
      </c>
      <c r="D1154" s="25" t="s">
        <v>6339</v>
      </c>
      <c r="E1154" s="24" t="b">
        <v>0</v>
      </c>
      <c r="F1154" s="25" t="s">
        <v>11</v>
      </c>
      <c r="G1154" s="25" t="s">
        <v>9085</v>
      </c>
      <c r="H1154" s="25" t="s">
        <v>10945</v>
      </c>
      <c r="I1154" s="25" t="s">
        <v>10946</v>
      </c>
      <c r="J1154" s="24">
        <v>2.7611821862862029E-9</v>
      </c>
      <c r="K1154" s="24">
        <v>2.4584157161315272E-9</v>
      </c>
      <c r="L1154" s="24">
        <v>0.99999999478040213</v>
      </c>
    </row>
    <row r="1155" spans="1:12" ht="153" x14ac:dyDescent="0.2">
      <c r="A1155" s="25" t="s">
        <v>6064</v>
      </c>
      <c r="B1155" s="25" t="s">
        <v>6009</v>
      </c>
      <c r="C1155" s="25" t="s">
        <v>14</v>
      </c>
      <c r="D1155" s="25" t="s">
        <v>5924</v>
      </c>
      <c r="E1155" s="24" t="b">
        <v>0</v>
      </c>
      <c r="F1155" s="25" t="s">
        <v>11</v>
      </c>
      <c r="G1155" s="25" t="s">
        <v>6065</v>
      </c>
      <c r="H1155" s="25" t="s">
        <v>6066</v>
      </c>
      <c r="I1155" s="25" t="s">
        <v>6067</v>
      </c>
      <c r="J1155" s="24">
        <v>6.6013008953457109E-5</v>
      </c>
      <c r="K1155" s="24">
        <v>1.0339725756119253E-4</v>
      </c>
      <c r="L1155" s="24">
        <v>0.99983058973348538</v>
      </c>
    </row>
    <row r="1156" spans="1:12" ht="89.25" x14ac:dyDescent="0.2">
      <c r="A1156" s="25" t="s">
        <v>749</v>
      </c>
      <c r="B1156" s="25" t="s">
        <v>750</v>
      </c>
      <c r="C1156" s="25" t="s">
        <v>14</v>
      </c>
      <c r="D1156" s="25" t="s">
        <v>407</v>
      </c>
      <c r="E1156" s="24" t="b">
        <v>0</v>
      </c>
      <c r="F1156" s="25" t="s">
        <v>11</v>
      </c>
      <c r="G1156" s="25" t="s">
        <v>751</v>
      </c>
      <c r="H1156" s="25" t="s">
        <v>9200</v>
      </c>
      <c r="I1156" s="25" t="s">
        <v>9201</v>
      </c>
      <c r="J1156" s="24">
        <v>1.5396788002905942E-4</v>
      </c>
      <c r="K1156" s="24">
        <v>1.7626773070006305E-2</v>
      </c>
      <c r="L1156" s="24">
        <v>0.98221925904996465</v>
      </c>
    </row>
    <row r="1157" spans="1:12" ht="178.5" x14ac:dyDescent="0.2">
      <c r="A1157" s="25" t="s">
        <v>3376</v>
      </c>
      <c r="B1157" s="25" t="s">
        <v>3377</v>
      </c>
      <c r="C1157" s="25" t="s">
        <v>14</v>
      </c>
      <c r="D1157" s="25" t="s">
        <v>3036</v>
      </c>
      <c r="E1157" s="24" t="b">
        <v>0</v>
      </c>
      <c r="F1157" s="25" t="s">
        <v>11</v>
      </c>
      <c r="G1157" s="25" t="s">
        <v>3378</v>
      </c>
      <c r="H1157" s="25" t="s">
        <v>3379</v>
      </c>
      <c r="I1157" s="25" t="s">
        <v>3380</v>
      </c>
      <c r="J1157" s="24">
        <v>6.2572577625573535E-5</v>
      </c>
      <c r="K1157" s="24">
        <v>0.49694884700174641</v>
      </c>
      <c r="L1157" s="24">
        <v>0.502988580420628</v>
      </c>
    </row>
    <row r="1158" spans="1:12" ht="140.25" x14ac:dyDescent="0.2">
      <c r="A1158" s="25" t="s">
        <v>3751</v>
      </c>
      <c r="B1158" s="25" t="s">
        <v>3709</v>
      </c>
      <c r="C1158" s="25" t="s">
        <v>14</v>
      </c>
      <c r="D1158" s="25" t="s">
        <v>3710</v>
      </c>
      <c r="E1158" s="24" t="b">
        <v>0</v>
      </c>
      <c r="F1158" s="25" t="s">
        <v>11</v>
      </c>
      <c r="G1158" s="25" t="s">
        <v>3752</v>
      </c>
      <c r="H1158" s="25" t="s">
        <v>3753</v>
      </c>
      <c r="I1158" s="25" t="s">
        <v>3754</v>
      </c>
      <c r="J1158" s="24">
        <v>6.6682710446191348E-9</v>
      </c>
      <c r="K1158" s="24">
        <v>5.7260474224372788E-9</v>
      </c>
      <c r="L1158" s="24">
        <v>0.99999998760568143</v>
      </c>
    </row>
    <row r="1159" spans="1:12" ht="102" x14ac:dyDescent="0.2">
      <c r="A1159" s="25" t="s">
        <v>6111</v>
      </c>
      <c r="B1159" s="25" t="s">
        <v>6112</v>
      </c>
      <c r="C1159" s="25" t="s">
        <v>14</v>
      </c>
      <c r="D1159" s="25" t="s">
        <v>5924</v>
      </c>
      <c r="E1159" s="24" t="b">
        <v>0</v>
      </c>
      <c r="F1159" s="25" t="s">
        <v>11</v>
      </c>
      <c r="G1159" s="25" t="s">
        <v>6113</v>
      </c>
      <c r="H1159" s="25" t="s">
        <v>6114</v>
      </c>
      <c r="I1159" s="25" t="s">
        <v>6115</v>
      </c>
      <c r="J1159" s="24">
        <v>3.5002033689647231E-5</v>
      </c>
      <c r="K1159" s="24">
        <v>2.3541664650657906E-8</v>
      </c>
      <c r="L1159" s="24">
        <v>0.9999649744246456</v>
      </c>
    </row>
    <row r="1160" spans="1:12" ht="76.5" x14ac:dyDescent="0.2">
      <c r="A1160" s="25" t="s">
        <v>6691</v>
      </c>
      <c r="B1160" s="25" t="s">
        <v>6692</v>
      </c>
      <c r="C1160" s="25" t="s">
        <v>14</v>
      </c>
      <c r="D1160" s="25" t="s">
        <v>6339</v>
      </c>
      <c r="E1160" s="24" t="b">
        <v>0</v>
      </c>
      <c r="F1160" s="25" t="s">
        <v>11</v>
      </c>
      <c r="G1160" s="25" t="s">
        <v>6739</v>
      </c>
      <c r="H1160" s="25" t="s">
        <v>6740</v>
      </c>
      <c r="I1160" s="25" t="s">
        <v>9085</v>
      </c>
      <c r="J1160" s="24">
        <v>1.1668651183959295E-8</v>
      </c>
      <c r="K1160" s="24">
        <v>3.4309259968624046E-7</v>
      </c>
      <c r="L1160" s="24">
        <v>0.99999964523874918</v>
      </c>
    </row>
    <row r="1161" spans="1:12" ht="153" x14ac:dyDescent="0.2">
      <c r="A1161" s="25" t="s">
        <v>4125</v>
      </c>
      <c r="B1161" s="25" t="s">
        <v>4126</v>
      </c>
      <c r="C1161" s="25" t="s">
        <v>14</v>
      </c>
      <c r="D1161" s="25" t="s">
        <v>4127</v>
      </c>
      <c r="E1161" s="24" t="b">
        <v>0</v>
      </c>
      <c r="F1161" s="25" t="s">
        <v>11</v>
      </c>
      <c r="G1161" s="25" t="s">
        <v>4128</v>
      </c>
      <c r="H1161" s="25" t="s">
        <v>4129</v>
      </c>
      <c r="I1161" s="25" t="s">
        <v>4130</v>
      </c>
      <c r="J1161" s="24">
        <v>4.7120344152705015E-5</v>
      </c>
      <c r="K1161" s="24">
        <v>9.7140604154461946E-9</v>
      </c>
      <c r="L1161" s="24">
        <v>0.999952869941787</v>
      </c>
    </row>
    <row r="1162" spans="1:12" ht="191.25" x14ac:dyDescent="0.2">
      <c r="A1162" s="25" t="s">
        <v>4125</v>
      </c>
      <c r="B1162" s="25" t="s">
        <v>4131</v>
      </c>
      <c r="C1162" s="25" t="s">
        <v>14</v>
      </c>
      <c r="D1162" s="25" t="s">
        <v>4127</v>
      </c>
      <c r="E1162" s="24" t="b">
        <v>0</v>
      </c>
      <c r="F1162" s="25" t="s">
        <v>11</v>
      </c>
      <c r="G1162" s="25" t="s">
        <v>4129</v>
      </c>
      <c r="H1162" s="25" t="s">
        <v>4132</v>
      </c>
      <c r="I1162" s="25" t="s">
        <v>4133</v>
      </c>
      <c r="J1162" s="24">
        <v>3.4315722408404087E-8</v>
      </c>
      <c r="K1162" s="24">
        <v>3.5472440958771698E-11</v>
      </c>
      <c r="L1162" s="24">
        <v>0.99999996564880511</v>
      </c>
    </row>
    <row r="1163" spans="1:12" ht="76.5" x14ac:dyDescent="0.2">
      <c r="A1163" s="25" t="s">
        <v>5200</v>
      </c>
      <c r="B1163" s="25" t="s">
        <v>5201</v>
      </c>
      <c r="C1163" s="25" t="s">
        <v>14</v>
      </c>
      <c r="D1163" s="25" t="s">
        <v>4127</v>
      </c>
      <c r="E1163" s="24" t="b">
        <v>0</v>
      </c>
      <c r="F1163" s="25" t="s">
        <v>11</v>
      </c>
      <c r="G1163" s="25" t="s">
        <v>5202</v>
      </c>
      <c r="H1163" s="25" t="s">
        <v>5203</v>
      </c>
      <c r="I1163" s="25" t="s">
        <v>5204</v>
      </c>
      <c r="J1163" s="24">
        <v>1.690483100951986E-8</v>
      </c>
      <c r="K1163" s="24">
        <v>1.0159772547053529E-6</v>
      </c>
      <c r="L1163" s="24">
        <v>0.99999896711791425</v>
      </c>
    </row>
    <row r="1164" spans="1:12" ht="127.5" x14ac:dyDescent="0.2">
      <c r="A1164" s="25" t="s">
        <v>2736</v>
      </c>
      <c r="B1164" s="25" t="s">
        <v>2740</v>
      </c>
      <c r="C1164" s="25" t="s">
        <v>14</v>
      </c>
      <c r="D1164" s="25" t="s">
        <v>407</v>
      </c>
      <c r="E1164" s="24" t="b">
        <v>0</v>
      </c>
      <c r="F1164" s="25" t="s">
        <v>11</v>
      </c>
      <c r="G1164" s="25" t="s">
        <v>2741</v>
      </c>
      <c r="H1164" s="25" t="s">
        <v>2742</v>
      </c>
      <c r="I1164" s="25" t="s">
        <v>2743</v>
      </c>
      <c r="J1164" s="24">
        <v>1.1398504984340318E-7</v>
      </c>
      <c r="K1164" s="24">
        <v>7.5738704032190821E-5</v>
      </c>
      <c r="L1164" s="24">
        <v>0.99992414731091805</v>
      </c>
    </row>
    <row r="1165" spans="1:12" ht="89.25" x14ac:dyDescent="0.2">
      <c r="A1165" s="25" t="s">
        <v>411</v>
      </c>
      <c r="B1165" s="25" t="s">
        <v>412</v>
      </c>
      <c r="C1165" s="25" t="s">
        <v>14</v>
      </c>
      <c r="D1165" s="25" t="s">
        <v>407</v>
      </c>
      <c r="E1165" s="24" t="b">
        <v>0</v>
      </c>
      <c r="F1165" s="25" t="s">
        <v>11</v>
      </c>
      <c r="G1165" s="25" t="s">
        <v>413</v>
      </c>
      <c r="H1165" s="25" t="s">
        <v>414</v>
      </c>
      <c r="I1165" s="25" t="s">
        <v>9085</v>
      </c>
      <c r="J1165" s="24">
        <v>2.2323173657834104E-10</v>
      </c>
      <c r="K1165" s="24">
        <v>5.4790392570514781E-5</v>
      </c>
      <c r="L1165" s="24">
        <v>0.99994520938419784</v>
      </c>
    </row>
    <row r="1166" spans="1:12" ht="102" x14ac:dyDescent="0.2">
      <c r="A1166" s="25" t="s">
        <v>2773</v>
      </c>
      <c r="B1166" s="25" t="s">
        <v>2774</v>
      </c>
      <c r="C1166" s="25" t="s">
        <v>14</v>
      </c>
      <c r="D1166" s="25" t="s">
        <v>407</v>
      </c>
      <c r="E1166" s="24" t="b">
        <v>0</v>
      </c>
      <c r="F1166" s="25" t="s">
        <v>11</v>
      </c>
      <c r="G1166" s="25" t="s">
        <v>2775</v>
      </c>
      <c r="H1166" s="25" t="s">
        <v>2776</v>
      </c>
      <c r="I1166" s="25" t="s">
        <v>9577</v>
      </c>
      <c r="J1166" s="24">
        <v>5.9525810099439473E-13</v>
      </c>
      <c r="K1166" s="24">
        <v>3.7430077340441234E-7</v>
      </c>
      <c r="L1166" s="24">
        <v>0.99999962569863143</v>
      </c>
    </row>
    <row r="1167" spans="1:12" ht="280.5" x14ac:dyDescent="0.2">
      <c r="A1167" s="25" t="s">
        <v>2773</v>
      </c>
      <c r="B1167" s="25" t="s">
        <v>3784</v>
      </c>
      <c r="C1167" s="25" t="s">
        <v>14</v>
      </c>
      <c r="D1167" s="25" t="s">
        <v>3710</v>
      </c>
      <c r="E1167" s="24" t="b">
        <v>0</v>
      </c>
      <c r="F1167" s="25" t="s">
        <v>11</v>
      </c>
      <c r="G1167" s="25" t="s">
        <v>9085</v>
      </c>
      <c r="H1167" s="25" t="s">
        <v>3819</v>
      </c>
      <c r="I1167" s="25" t="s">
        <v>3820</v>
      </c>
      <c r="J1167" s="24">
        <v>1.00079034643699E-5</v>
      </c>
      <c r="K1167" s="24">
        <v>3.4017672636582803E-6</v>
      </c>
      <c r="L1167" s="24">
        <v>0.99998659032927195</v>
      </c>
    </row>
    <row r="1168" spans="1:12" ht="89.25" x14ac:dyDescent="0.2">
      <c r="A1168" s="25" t="s">
        <v>2773</v>
      </c>
      <c r="B1168" s="25" t="s">
        <v>5741</v>
      </c>
      <c r="C1168" s="25" t="s">
        <v>14</v>
      </c>
      <c r="D1168" s="25" t="s">
        <v>4127</v>
      </c>
      <c r="E1168" s="24" t="b">
        <v>0</v>
      </c>
      <c r="F1168" s="25" t="s">
        <v>11</v>
      </c>
      <c r="G1168" s="25" t="s">
        <v>5742</v>
      </c>
      <c r="H1168" s="25" t="s">
        <v>5743</v>
      </c>
      <c r="I1168" s="25" t="s">
        <v>5744</v>
      </c>
      <c r="J1168" s="24">
        <v>8.4058946267696731E-8</v>
      </c>
      <c r="K1168" s="24">
        <v>1.756992808006953E-8</v>
      </c>
      <c r="L1168" s="24">
        <v>0.99999989837112568</v>
      </c>
    </row>
    <row r="1169" spans="1:12" ht="178.5" x14ac:dyDescent="0.2">
      <c r="A1169" s="25" t="s">
        <v>2773</v>
      </c>
      <c r="B1169" s="25" t="s">
        <v>6330</v>
      </c>
      <c r="C1169" s="25" t="s">
        <v>14</v>
      </c>
      <c r="D1169" s="25" t="s">
        <v>5924</v>
      </c>
      <c r="E1169" s="24" t="b">
        <v>0</v>
      </c>
      <c r="F1169" s="25" t="s">
        <v>11</v>
      </c>
      <c r="G1169" s="25" t="s">
        <v>3819</v>
      </c>
      <c r="H1169" s="25" t="s">
        <v>6331</v>
      </c>
      <c r="I1169" s="25" t="s">
        <v>6332</v>
      </c>
      <c r="J1169" s="24">
        <v>5.522404259260608E-8</v>
      </c>
      <c r="K1169" s="24">
        <v>2.1255958025356427E-6</v>
      </c>
      <c r="L1169" s="24">
        <v>0.99999781918015485</v>
      </c>
    </row>
    <row r="1170" spans="1:12" ht="102" x14ac:dyDescent="0.2">
      <c r="A1170" s="25" t="s">
        <v>2773</v>
      </c>
      <c r="B1170" s="25" t="s">
        <v>6333</v>
      </c>
      <c r="C1170" s="25" t="s">
        <v>14</v>
      </c>
      <c r="D1170" s="25" t="s">
        <v>5924</v>
      </c>
      <c r="E1170" s="24" t="b">
        <v>0</v>
      </c>
      <c r="F1170" s="25" t="s">
        <v>11</v>
      </c>
      <c r="G1170" s="25" t="s">
        <v>6334</v>
      </c>
      <c r="H1170" s="25" t="s">
        <v>10497</v>
      </c>
      <c r="I1170" s="25" t="s">
        <v>10498</v>
      </c>
      <c r="J1170" s="24">
        <v>2.8111063450575599E-7</v>
      </c>
      <c r="K1170" s="24">
        <v>9.5059889466288166E-6</v>
      </c>
      <c r="L1170" s="24">
        <v>0.99999021290041878</v>
      </c>
    </row>
    <row r="1171" spans="1:12" ht="191.25" x14ac:dyDescent="0.2">
      <c r="A1171" s="25" t="s">
        <v>9021</v>
      </c>
      <c r="B1171" s="25" t="s">
        <v>9022</v>
      </c>
      <c r="C1171" s="25" t="s">
        <v>14</v>
      </c>
      <c r="D1171" s="25" t="s">
        <v>8821</v>
      </c>
      <c r="E1171" s="24" t="b">
        <v>0</v>
      </c>
      <c r="F1171" s="25" t="s">
        <v>11</v>
      </c>
      <c r="G1171" s="25" t="s">
        <v>9085</v>
      </c>
      <c r="H1171" s="25" t="s">
        <v>9023</v>
      </c>
      <c r="I1171" s="25" t="s">
        <v>9085</v>
      </c>
      <c r="J1171" s="24">
        <v>7.5857730196355182E-7</v>
      </c>
      <c r="K1171" s="24">
        <v>4.9646655676097035E-9</v>
      </c>
      <c r="L1171" s="24">
        <v>0.99999923645803246</v>
      </c>
    </row>
    <row r="1172" spans="1:12" ht="127.5" x14ac:dyDescent="0.2">
      <c r="A1172" s="25" t="s">
        <v>1084</v>
      </c>
      <c r="B1172" s="25" t="s">
        <v>1085</v>
      </c>
      <c r="C1172" s="25" t="s">
        <v>14</v>
      </c>
      <c r="D1172" s="25" t="s">
        <v>407</v>
      </c>
      <c r="E1172" s="24" t="b">
        <v>0</v>
      </c>
      <c r="F1172" s="25" t="s">
        <v>11</v>
      </c>
      <c r="G1172" s="25" t="s">
        <v>1086</v>
      </c>
      <c r="H1172" s="25" t="s">
        <v>1087</v>
      </c>
      <c r="I1172" s="25" t="s">
        <v>9261</v>
      </c>
      <c r="J1172" s="24">
        <v>2.6036162557060062E-7</v>
      </c>
      <c r="K1172" s="24">
        <v>5.4341577440384543E-3</v>
      </c>
      <c r="L1172" s="24">
        <v>0.99456558189433597</v>
      </c>
    </row>
    <row r="1173" spans="1:12" ht="114.75" x14ac:dyDescent="0.2">
      <c r="A1173" s="25" t="s">
        <v>8613</v>
      </c>
      <c r="B1173" s="25" t="s">
        <v>8614</v>
      </c>
      <c r="C1173" s="25" t="s">
        <v>14</v>
      </c>
      <c r="D1173" s="25" t="s">
        <v>6339</v>
      </c>
      <c r="E1173" s="24" t="b">
        <v>0</v>
      </c>
      <c r="F1173" s="25" t="s">
        <v>11</v>
      </c>
      <c r="G1173" s="25" t="s">
        <v>8615</v>
      </c>
      <c r="H1173" s="25" t="s">
        <v>11186</v>
      </c>
      <c r="I1173" s="25" t="s">
        <v>8617</v>
      </c>
      <c r="J1173" s="24">
        <v>1.3167522098455641E-4</v>
      </c>
      <c r="K1173" s="24">
        <v>1.3394158680617102E-7</v>
      </c>
      <c r="L1173" s="24">
        <v>0.99986819083742862</v>
      </c>
    </row>
    <row r="1174" spans="1:12" ht="102" x14ac:dyDescent="0.2">
      <c r="A1174" s="25" t="s">
        <v>1371</v>
      </c>
      <c r="B1174" s="25" t="s">
        <v>1372</v>
      </c>
      <c r="C1174" s="25" t="s">
        <v>14</v>
      </c>
      <c r="D1174" s="25" t="s">
        <v>407</v>
      </c>
      <c r="E1174" s="24" t="b">
        <v>0</v>
      </c>
      <c r="F1174" s="25" t="s">
        <v>11</v>
      </c>
      <c r="G1174" s="25" t="s">
        <v>9085</v>
      </c>
      <c r="H1174" s="25" t="s">
        <v>1373</v>
      </c>
      <c r="I1174" s="25" t="s">
        <v>1374</v>
      </c>
      <c r="J1174" s="24">
        <v>8.5517600437958396E-4</v>
      </c>
      <c r="K1174" s="24">
        <v>1.1640280848961487E-4</v>
      </c>
      <c r="L1174" s="24">
        <v>0.99902842118713087</v>
      </c>
    </row>
    <row r="1175" spans="1:12" ht="153" x14ac:dyDescent="0.2">
      <c r="A1175" s="25" t="s">
        <v>1371</v>
      </c>
      <c r="B1175" s="25" t="s">
        <v>1372</v>
      </c>
      <c r="C1175" s="25" t="s">
        <v>14</v>
      </c>
      <c r="D1175" s="25" t="s">
        <v>407</v>
      </c>
      <c r="E1175" s="24" t="b">
        <v>0</v>
      </c>
      <c r="F1175" s="25" t="s">
        <v>11</v>
      </c>
      <c r="G1175" s="25" t="s">
        <v>1375</v>
      </c>
      <c r="H1175" s="25" t="s">
        <v>9320</v>
      </c>
      <c r="I1175" s="25" t="s">
        <v>9321</v>
      </c>
      <c r="J1175" s="24">
        <v>2.1278021697375076E-5</v>
      </c>
      <c r="K1175" s="24">
        <v>6.0129935022768271E-7</v>
      </c>
      <c r="L1175" s="24">
        <v>0.99997812067895231</v>
      </c>
    </row>
    <row r="1176" spans="1:12" ht="76.5" x14ac:dyDescent="0.2">
      <c r="A1176" s="25" t="s">
        <v>1371</v>
      </c>
      <c r="B1176" s="25" t="s">
        <v>4863</v>
      </c>
      <c r="C1176" s="25" t="s">
        <v>14</v>
      </c>
      <c r="D1176" s="25" t="s">
        <v>4127</v>
      </c>
      <c r="E1176" s="24" t="b">
        <v>0</v>
      </c>
      <c r="F1176" s="25" t="s">
        <v>11</v>
      </c>
      <c r="G1176" s="25" t="s">
        <v>4864</v>
      </c>
      <c r="H1176" s="25" t="s">
        <v>4865</v>
      </c>
      <c r="I1176" s="25" t="s">
        <v>4866</v>
      </c>
      <c r="J1176" s="24">
        <v>1.1592690641205562E-2</v>
      </c>
      <c r="K1176" s="24">
        <v>4.9397585998793184E-7</v>
      </c>
      <c r="L1176" s="24">
        <v>0.9884068153829344</v>
      </c>
    </row>
    <row r="1177" spans="1:12" ht="102" x14ac:dyDescent="0.2">
      <c r="A1177" s="25" t="s">
        <v>1371</v>
      </c>
      <c r="B1177" s="25" t="s">
        <v>8927</v>
      </c>
      <c r="C1177" s="25" t="s">
        <v>14</v>
      </c>
      <c r="D1177" s="25" t="s">
        <v>8821</v>
      </c>
      <c r="E1177" s="24" t="b">
        <v>0</v>
      </c>
      <c r="F1177" s="25" t="s">
        <v>11</v>
      </c>
      <c r="G1177" s="25" t="s">
        <v>8928</v>
      </c>
      <c r="H1177" s="25" t="s">
        <v>8929</v>
      </c>
      <c r="I1177" s="25" t="s">
        <v>8930</v>
      </c>
      <c r="J1177" s="24">
        <v>0.22500704656494869</v>
      </c>
      <c r="K1177" s="24">
        <v>1.4045878034701208E-7</v>
      </c>
      <c r="L1177" s="24">
        <v>0.77499281297627087</v>
      </c>
    </row>
    <row r="1178" spans="1:12" ht="191.25" x14ac:dyDescent="0.2">
      <c r="A1178" s="25" t="s">
        <v>2053</v>
      </c>
      <c r="B1178" s="25" t="s">
        <v>2054</v>
      </c>
      <c r="C1178" s="25" t="s">
        <v>14</v>
      </c>
      <c r="D1178" s="25" t="s">
        <v>407</v>
      </c>
      <c r="E1178" s="24" t="b">
        <v>0</v>
      </c>
      <c r="F1178" s="25" t="s">
        <v>11</v>
      </c>
      <c r="G1178" s="25" t="s">
        <v>2055</v>
      </c>
      <c r="H1178" s="25" t="s">
        <v>9447</v>
      </c>
      <c r="I1178" s="25" t="s">
        <v>9448</v>
      </c>
      <c r="J1178" s="24">
        <v>1.5492339109380266E-9</v>
      </c>
      <c r="K1178" s="24">
        <v>1.1816468634850936E-7</v>
      </c>
      <c r="L1178" s="24">
        <v>0.99999988028607978</v>
      </c>
    </row>
    <row r="1179" spans="1:12" ht="127.5" x14ac:dyDescent="0.2">
      <c r="A1179" s="25" t="s">
        <v>2053</v>
      </c>
      <c r="B1179" s="25" t="s">
        <v>2058</v>
      </c>
      <c r="C1179" s="25" t="s">
        <v>14</v>
      </c>
      <c r="D1179" s="25" t="s">
        <v>407</v>
      </c>
      <c r="E1179" s="24" t="b">
        <v>0</v>
      </c>
      <c r="F1179" s="25" t="s">
        <v>11</v>
      </c>
      <c r="G1179" s="25" t="s">
        <v>2059</v>
      </c>
      <c r="H1179" s="25" t="s">
        <v>9449</v>
      </c>
      <c r="I1179" s="25" t="s">
        <v>2061</v>
      </c>
      <c r="J1179" s="24">
        <v>2.8106352845545395E-10</v>
      </c>
      <c r="K1179" s="24">
        <v>2.6461193611983168E-7</v>
      </c>
      <c r="L1179" s="24">
        <v>0.99999973510700024</v>
      </c>
    </row>
    <row r="1180" spans="1:12" ht="63.75" x14ac:dyDescent="0.2">
      <c r="A1180" s="25" t="s">
        <v>2053</v>
      </c>
      <c r="B1180" s="25" t="s">
        <v>5227</v>
      </c>
      <c r="C1180" s="25" t="s">
        <v>14</v>
      </c>
      <c r="D1180" s="25" t="s">
        <v>4127</v>
      </c>
      <c r="E1180" s="24" t="b">
        <v>0</v>
      </c>
      <c r="F1180" s="25" t="s">
        <v>11</v>
      </c>
      <c r="G1180" s="25" t="s">
        <v>5228</v>
      </c>
      <c r="H1180" s="25" t="s">
        <v>10230</v>
      </c>
      <c r="I1180" s="25" t="s">
        <v>9085</v>
      </c>
      <c r="J1180" s="24">
        <v>7.3915194015852822E-5</v>
      </c>
      <c r="K1180" s="24">
        <v>5.3046733069310749E-7</v>
      </c>
      <c r="L1180" s="24">
        <v>0.99992555433865338</v>
      </c>
    </row>
    <row r="1181" spans="1:12" ht="153" x14ac:dyDescent="0.2">
      <c r="A1181" s="25" t="s">
        <v>1075</v>
      </c>
      <c r="B1181" s="25" t="s">
        <v>1076</v>
      </c>
      <c r="C1181" s="25" t="s">
        <v>14</v>
      </c>
      <c r="D1181" s="25" t="s">
        <v>407</v>
      </c>
      <c r="E1181" s="24" t="b">
        <v>0</v>
      </c>
      <c r="F1181" s="25" t="s">
        <v>11</v>
      </c>
      <c r="G1181" s="25" t="s">
        <v>9085</v>
      </c>
      <c r="H1181" s="25" t="s">
        <v>1077</v>
      </c>
      <c r="I1181" s="25" t="s">
        <v>1078</v>
      </c>
      <c r="J1181" s="24">
        <v>1.4213433819724434E-6</v>
      </c>
      <c r="K1181" s="24">
        <v>1.0052632721012608E-6</v>
      </c>
      <c r="L1181" s="24">
        <v>0.99999757339334594</v>
      </c>
    </row>
    <row r="1182" spans="1:12" ht="127.5" x14ac:dyDescent="0.2">
      <c r="A1182" s="25" t="s">
        <v>6865</v>
      </c>
      <c r="B1182" s="25" t="s">
        <v>6562</v>
      </c>
      <c r="C1182" s="25" t="s">
        <v>14</v>
      </c>
      <c r="D1182" s="25" t="s">
        <v>6339</v>
      </c>
      <c r="E1182" s="24" t="b">
        <v>1</v>
      </c>
      <c r="F1182" s="25" t="s">
        <v>11</v>
      </c>
      <c r="G1182" s="25" t="s">
        <v>9085</v>
      </c>
      <c r="H1182" s="25" t="s">
        <v>6869</v>
      </c>
      <c r="I1182" s="25" t="s">
        <v>6870</v>
      </c>
      <c r="J1182" s="24">
        <v>2.7174683960683444E-24</v>
      </c>
      <c r="K1182" s="24">
        <v>1.6068273115442844E-15</v>
      </c>
      <c r="L1182" s="24">
        <v>0.99999999999999845</v>
      </c>
    </row>
    <row r="1183" spans="1:12" ht="89.25" x14ac:dyDescent="0.2">
      <c r="A1183" s="25" t="s">
        <v>7914</v>
      </c>
      <c r="B1183" s="25" t="s">
        <v>7915</v>
      </c>
      <c r="C1183" s="25" t="s">
        <v>14</v>
      </c>
      <c r="D1183" s="25" t="s">
        <v>6339</v>
      </c>
      <c r="E1183" s="24" t="b">
        <v>0</v>
      </c>
      <c r="F1183" s="25" t="s">
        <v>11</v>
      </c>
      <c r="G1183" s="25" t="s">
        <v>7919</v>
      </c>
      <c r="H1183" s="25" t="s">
        <v>7920</v>
      </c>
      <c r="I1183" s="25" t="s">
        <v>7921</v>
      </c>
      <c r="J1183" s="24">
        <v>2.9221353082901147E-5</v>
      </c>
      <c r="K1183" s="24">
        <v>4.7229543744930171E-9</v>
      </c>
      <c r="L1183" s="24">
        <v>0.99997077392396272</v>
      </c>
    </row>
    <row r="1184" spans="1:12" ht="114.75" x14ac:dyDescent="0.2">
      <c r="A1184" s="25" t="s">
        <v>7914</v>
      </c>
      <c r="B1184" s="25" t="s">
        <v>7915</v>
      </c>
      <c r="C1184" s="25" t="s">
        <v>14</v>
      </c>
      <c r="D1184" s="25" t="s">
        <v>6339</v>
      </c>
      <c r="E1184" s="24" t="b">
        <v>0</v>
      </c>
      <c r="F1184" s="25" t="s">
        <v>11</v>
      </c>
      <c r="G1184" s="25" t="s">
        <v>7922</v>
      </c>
      <c r="H1184" s="25" t="s">
        <v>7923</v>
      </c>
      <c r="I1184" s="25" t="s">
        <v>7924</v>
      </c>
      <c r="J1184" s="24">
        <v>1.2003018531154563E-6</v>
      </c>
      <c r="K1184" s="24">
        <v>1.9243172470359486E-9</v>
      </c>
      <c r="L1184" s="24">
        <v>0.99999879777382972</v>
      </c>
    </row>
    <row r="1185" spans="1:12" ht="153" x14ac:dyDescent="0.2">
      <c r="A1185" s="25" t="s">
        <v>7914</v>
      </c>
      <c r="B1185" s="25" t="s">
        <v>7915</v>
      </c>
      <c r="C1185" s="25" t="s">
        <v>14</v>
      </c>
      <c r="D1185" s="25" t="s">
        <v>6339</v>
      </c>
      <c r="E1185" s="24" t="b">
        <v>0</v>
      </c>
      <c r="F1185" s="25" t="s">
        <v>11</v>
      </c>
      <c r="G1185" s="25" t="s">
        <v>7923</v>
      </c>
      <c r="H1185" s="25" t="s">
        <v>7925</v>
      </c>
      <c r="I1185" s="25" t="s">
        <v>7926</v>
      </c>
      <c r="J1185" s="24">
        <v>1.1217134815990161E-6</v>
      </c>
      <c r="K1185" s="24">
        <v>1.1994530534214731E-9</v>
      </c>
      <c r="L1185" s="24">
        <v>0.99999887708706525</v>
      </c>
    </row>
    <row r="1186" spans="1:12" ht="102" x14ac:dyDescent="0.2">
      <c r="A1186" s="25" t="s">
        <v>1494</v>
      </c>
      <c r="B1186" s="25" t="s">
        <v>1498</v>
      </c>
      <c r="C1186" s="25" t="s">
        <v>14</v>
      </c>
      <c r="D1186" s="25" t="s">
        <v>407</v>
      </c>
      <c r="E1186" s="24" t="b">
        <v>0</v>
      </c>
      <c r="F1186" s="25" t="s">
        <v>11</v>
      </c>
      <c r="G1186" s="25" t="s">
        <v>1499</v>
      </c>
      <c r="H1186" s="25" t="s">
        <v>1500</v>
      </c>
      <c r="I1186" s="25" t="s">
        <v>1501</v>
      </c>
      <c r="J1186" s="24">
        <v>3.4496251575146724E-5</v>
      </c>
      <c r="K1186" s="24">
        <v>4.5570988796505292E-5</v>
      </c>
      <c r="L1186" s="24">
        <v>0.99991993275962832</v>
      </c>
    </row>
    <row r="1187" spans="1:12" ht="140.25" x14ac:dyDescent="0.2">
      <c r="A1187" s="25" t="s">
        <v>4300</v>
      </c>
      <c r="B1187" s="25" t="s">
        <v>4301</v>
      </c>
      <c r="C1187" s="25" t="s">
        <v>14</v>
      </c>
      <c r="D1187" s="25" t="s">
        <v>4127</v>
      </c>
      <c r="E1187" s="24" t="b">
        <v>0</v>
      </c>
      <c r="F1187" s="25" t="s">
        <v>11</v>
      </c>
      <c r="G1187" s="25" t="s">
        <v>4302</v>
      </c>
      <c r="H1187" s="25" t="s">
        <v>4303</v>
      </c>
      <c r="I1187" s="25" t="s">
        <v>9938</v>
      </c>
      <c r="J1187" s="24">
        <v>2.6389175154362518E-8</v>
      </c>
      <c r="K1187" s="24">
        <v>5.37759868134357E-4</v>
      </c>
      <c r="L1187" s="24">
        <v>0.99946221374269051</v>
      </c>
    </row>
    <row r="1188" spans="1:12" ht="127.5" x14ac:dyDescent="0.2">
      <c r="A1188" s="25" t="s">
        <v>4300</v>
      </c>
      <c r="B1188" s="25" t="s">
        <v>4305</v>
      </c>
      <c r="C1188" s="25" t="s">
        <v>14</v>
      </c>
      <c r="D1188" s="25" t="s">
        <v>4127</v>
      </c>
      <c r="E1188" s="24" t="b">
        <v>0</v>
      </c>
      <c r="F1188" s="25" t="s">
        <v>11</v>
      </c>
      <c r="G1188" s="25" t="s">
        <v>4306</v>
      </c>
      <c r="H1188" s="25" t="s">
        <v>4307</v>
      </c>
      <c r="I1188" s="25" t="s">
        <v>4308</v>
      </c>
      <c r="J1188" s="24">
        <v>2.3877727602894681E-5</v>
      </c>
      <c r="K1188" s="24">
        <v>7.7514931919259663E-7</v>
      </c>
      <c r="L1188" s="24">
        <v>0.99997534712307778</v>
      </c>
    </row>
    <row r="1189" spans="1:12" ht="89.25" x14ac:dyDescent="0.2">
      <c r="A1189" s="25" t="s">
        <v>4300</v>
      </c>
      <c r="B1189" s="25" t="s">
        <v>4312</v>
      </c>
      <c r="C1189" s="25" t="s">
        <v>14</v>
      </c>
      <c r="D1189" s="25" t="s">
        <v>4127</v>
      </c>
      <c r="E1189" s="24" t="b">
        <v>1</v>
      </c>
      <c r="F1189" s="25" t="s">
        <v>11</v>
      </c>
      <c r="G1189" s="25" t="s">
        <v>4310</v>
      </c>
      <c r="H1189" s="25" t="s">
        <v>4313</v>
      </c>
      <c r="I1189" s="25" t="s">
        <v>4314</v>
      </c>
      <c r="J1189" s="24">
        <v>1.7054842727653457E-24</v>
      </c>
      <c r="K1189" s="24">
        <v>1.9928628895276201E-12</v>
      </c>
      <c r="L1189" s="24">
        <v>0.99999999999800715</v>
      </c>
    </row>
    <row r="1190" spans="1:12" ht="140.25" x14ac:dyDescent="0.2">
      <c r="A1190" s="25" t="s">
        <v>4877</v>
      </c>
      <c r="B1190" s="25" t="s">
        <v>4878</v>
      </c>
      <c r="C1190" s="25" t="s">
        <v>14</v>
      </c>
      <c r="D1190" s="25" t="s">
        <v>4127</v>
      </c>
      <c r="E1190" s="24" t="b">
        <v>0</v>
      </c>
      <c r="F1190" s="25" t="s">
        <v>11</v>
      </c>
      <c r="G1190" s="25" t="s">
        <v>10143</v>
      </c>
      <c r="H1190" s="25" t="s">
        <v>10144</v>
      </c>
      <c r="I1190" s="25" t="s">
        <v>4881</v>
      </c>
      <c r="J1190" s="24">
        <v>2.3565773134260911E-7</v>
      </c>
      <c r="K1190" s="24">
        <v>1.9583230840614527E-9</v>
      </c>
      <c r="L1190" s="24">
        <v>0.99999976238394572</v>
      </c>
    </row>
    <row r="1191" spans="1:12" ht="165.75" x14ac:dyDescent="0.2">
      <c r="A1191" s="25" t="s">
        <v>4877</v>
      </c>
      <c r="B1191" s="25" t="s">
        <v>8935</v>
      </c>
      <c r="C1191" s="25" t="s">
        <v>14</v>
      </c>
      <c r="D1191" s="25" t="s">
        <v>8821</v>
      </c>
      <c r="E1191" s="24" t="b">
        <v>0</v>
      </c>
      <c r="F1191" s="25" t="s">
        <v>11</v>
      </c>
      <c r="G1191" s="25" t="s">
        <v>9085</v>
      </c>
      <c r="H1191" s="25" t="s">
        <v>10143</v>
      </c>
      <c r="I1191" s="25" t="s">
        <v>11277</v>
      </c>
      <c r="J1191" s="24">
        <v>5.4448839188047575E-4</v>
      </c>
      <c r="K1191" s="24">
        <v>9.7742413257353116E-5</v>
      </c>
      <c r="L1191" s="24">
        <v>0.99935776919486219</v>
      </c>
    </row>
    <row r="1192" spans="1:12" ht="153" x14ac:dyDescent="0.2">
      <c r="A1192" s="25" t="s">
        <v>6444</v>
      </c>
      <c r="B1192" s="25" t="s">
        <v>6449</v>
      </c>
      <c r="C1192" s="25" t="s">
        <v>14</v>
      </c>
      <c r="D1192" s="25" t="s">
        <v>6339</v>
      </c>
      <c r="E1192" s="24" t="b">
        <v>0</v>
      </c>
      <c r="F1192" s="25" t="s">
        <v>11</v>
      </c>
      <c r="G1192" s="25" t="s">
        <v>6455</v>
      </c>
      <c r="H1192" s="25" t="s">
        <v>6456</v>
      </c>
      <c r="I1192" s="25" t="s">
        <v>6457</v>
      </c>
      <c r="J1192" s="24">
        <v>4.8355888569009882E-10</v>
      </c>
      <c r="K1192" s="24">
        <v>4.704908245608581E-7</v>
      </c>
      <c r="L1192" s="24">
        <v>0.99999952902561651</v>
      </c>
    </row>
    <row r="1193" spans="1:12" ht="63.75" x14ac:dyDescent="0.2">
      <c r="A1193" s="25" t="s">
        <v>6444</v>
      </c>
      <c r="B1193" s="25" t="s">
        <v>6445</v>
      </c>
      <c r="C1193" s="25" t="s">
        <v>14</v>
      </c>
      <c r="D1193" s="25" t="s">
        <v>6339</v>
      </c>
      <c r="E1193" s="24" t="b">
        <v>0</v>
      </c>
      <c r="F1193" s="25" t="s">
        <v>11</v>
      </c>
      <c r="G1193" s="25" t="s">
        <v>6458</v>
      </c>
      <c r="H1193" s="25" t="s">
        <v>6459</v>
      </c>
      <c r="I1193" s="25" t="s">
        <v>9085</v>
      </c>
      <c r="J1193" s="24">
        <v>2.0636516561644422E-11</v>
      </c>
      <c r="K1193" s="24">
        <v>9.1212441611342884E-11</v>
      </c>
      <c r="L1193" s="24">
        <v>0.99999999988815103</v>
      </c>
    </row>
    <row r="1194" spans="1:12" ht="127.5" x14ac:dyDescent="0.2">
      <c r="A1194" s="25" t="s">
        <v>3280</v>
      </c>
      <c r="B1194" s="25" t="s">
        <v>3281</v>
      </c>
      <c r="C1194" s="25" t="s">
        <v>14</v>
      </c>
      <c r="D1194" s="25" t="s">
        <v>3036</v>
      </c>
      <c r="E1194" s="24" t="b">
        <v>0</v>
      </c>
      <c r="F1194" s="25" t="s">
        <v>11</v>
      </c>
      <c r="G1194" s="25" t="s">
        <v>3282</v>
      </c>
      <c r="H1194" s="25" t="s">
        <v>3283</v>
      </c>
      <c r="I1194" s="25" t="s">
        <v>3284</v>
      </c>
      <c r="J1194" s="24">
        <v>1.3486419146771885E-4</v>
      </c>
      <c r="K1194" s="24">
        <v>0.13899497379151993</v>
      </c>
      <c r="L1194" s="24">
        <v>0.86087016201701239</v>
      </c>
    </row>
    <row r="1195" spans="1:12" ht="76.5" x14ac:dyDescent="0.2">
      <c r="A1195" s="25" t="s">
        <v>38</v>
      </c>
      <c r="B1195" s="25" t="s">
        <v>39</v>
      </c>
      <c r="C1195" s="25" t="s">
        <v>14</v>
      </c>
      <c r="D1195" s="25" t="s">
        <v>15</v>
      </c>
      <c r="E1195" s="24" t="b">
        <v>0</v>
      </c>
      <c r="F1195" s="25" t="s">
        <v>11</v>
      </c>
      <c r="G1195" s="25" t="s">
        <v>40</v>
      </c>
      <c r="H1195" s="25" t="s">
        <v>41</v>
      </c>
      <c r="I1195" s="25" t="s">
        <v>42</v>
      </c>
      <c r="J1195" s="24">
        <v>7.0634421261858159E-8</v>
      </c>
      <c r="K1195" s="24">
        <v>0.40525273972112186</v>
      </c>
      <c r="L1195" s="24">
        <v>0.59474718964445683</v>
      </c>
    </row>
    <row r="1196" spans="1:12" ht="178.5" x14ac:dyDescent="0.2">
      <c r="A1196" s="25" t="s">
        <v>3978</v>
      </c>
      <c r="B1196" s="25" t="s">
        <v>9806</v>
      </c>
      <c r="C1196" s="25" t="s">
        <v>14</v>
      </c>
      <c r="D1196" s="25" t="s">
        <v>3906</v>
      </c>
      <c r="E1196" s="24" t="b">
        <v>0</v>
      </c>
      <c r="F1196" s="25" t="s">
        <v>11</v>
      </c>
      <c r="G1196" s="25" t="s">
        <v>3979</v>
      </c>
      <c r="H1196" s="25" t="s">
        <v>9807</v>
      </c>
      <c r="I1196" s="25" t="s">
        <v>9808</v>
      </c>
      <c r="J1196" s="24">
        <v>1.9996955252741381E-4</v>
      </c>
      <c r="K1196" s="24">
        <v>8.0124896317035889E-6</v>
      </c>
      <c r="L1196" s="24">
        <v>0.99979201795784078</v>
      </c>
    </row>
    <row r="1197" spans="1:12" ht="191.25" x14ac:dyDescent="0.2">
      <c r="A1197" s="25" t="s">
        <v>6301</v>
      </c>
      <c r="B1197" s="25" t="s">
        <v>6302</v>
      </c>
      <c r="C1197" s="25" t="s">
        <v>14</v>
      </c>
      <c r="D1197" s="25" t="s">
        <v>5924</v>
      </c>
      <c r="E1197" s="24" t="b">
        <v>0</v>
      </c>
      <c r="F1197" s="25" t="s">
        <v>11</v>
      </c>
      <c r="G1197" s="25" t="s">
        <v>10492</v>
      </c>
      <c r="H1197" s="25" t="s">
        <v>10493</v>
      </c>
      <c r="I1197" s="25" t="s">
        <v>10494</v>
      </c>
      <c r="J1197" s="24">
        <v>1.4153286240747049E-3</v>
      </c>
      <c r="K1197" s="24">
        <v>2.1518123775301172E-7</v>
      </c>
      <c r="L1197" s="24">
        <v>0.99858445619468761</v>
      </c>
    </row>
    <row r="1198" spans="1:12" ht="140.25" x14ac:dyDescent="0.2">
      <c r="A1198" s="25" t="s">
        <v>4376</v>
      </c>
      <c r="B1198" s="25" t="s">
        <v>4377</v>
      </c>
      <c r="C1198" s="25" t="s">
        <v>14</v>
      </c>
      <c r="D1198" s="25" t="s">
        <v>4127</v>
      </c>
      <c r="E1198" s="24" t="b">
        <v>1</v>
      </c>
      <c r="F1198" s="25" t="s">
        <v>11</v>
      </c>
      <c r="G1198" s="25" t="s">
        <v>4378</v>
      </c>
      <c r="H1198" s="25" t="s">
        <v>4379</v>
      </c>
      <c r="I1198" s="25" t="s">
        <v>9963</v>
      </c>
      <c r="J1198" s="24">
        <v>1.2431560845201107E-19</v>
      </c>
      <c r="K1198" s="24">
        <v>1.940677907938449E-13</v>
      </c>
      <c r="L1198" s="24">
        <v>0.99999999999980593</v>
      </c>
    </row>
    <row r="1199" spans="1:12" ht="51" x14ac:dyDescent="0.2">
      <c r="A1199" s="25" t="s">
        <v>4376</v>
      </c>
      <c r="B1199" s="25" t="s">
        <v>4381</v>
      </c>
      <c r="C1199" s="25" t="s">
        <v>14</v>
      </c>
      <c r="D1199" s="25" t="s">
        <v>4127</v>
      </c>
      <c r="E1199" s="24" t="b">
        <v>1</v>
      </c>
      <c r="F1199" s="25" t="s">
        <v>11</v>
      </c>
      <c r="G1199" s="25" t="s">
        <v>4382</v>
      </c>
      <c r="H1199" s="25" t="s">
        <v>4383</v>
      </c>
      <c r="I1199" s="25" t="s">
        <v>4384</v>
      </c>
      <c r="J1199" s="24">
        <v>1.1970015295894013E-20</v>
      </c>
      <c r="K1199" s="24">
        <v>3.7775326075663542E-13</v>
      </c>
      <c r="L1199" s="24">
        <v>0.9999999999996223</v>
      </c>
    </row>
    <row r="1200" spans="1:12" ht="76.5" x14ac:dyDescent="0.2">
      <c r="A1200" s="25" t="s">
        <v>4376</v>
      </c>
      <c r="B1200" s="25" t="s">
        <v>4377</v>
      </c>
      <c r="C1200" s="25" t="s">
        <v>14</v>
      </c>
      <c r="D1200" s="25" t="s">
        <v>4127</v>
      </c>
      <c r="E1200" s="24" t="b">
        <v>0</v>
      </c>
      <c r="F1200" s="25" t="s">
        <v>11</v>
      </c>
      <c r="G1200" s="25" t="s">
        <v>4385</v>
      </c>
      <c r="H1200" s="25" t="s">
        <v>4386</v>
      </c>
      <c r="I1200" s="25" t="s">
        <v>9085</v>
      </c>
      <c r="J1200" s="24">
        <v>1.6631245928727051E-3</v>
      </c>
      <c r="K1200" s="24">
        <v>3.8853116784053223E-8</v>
      </c>
      <c r="L1200" s="24">
        <v>0.99833683655401062</v>
      </c>
    </row>
    <row r="1201" spans="1:12" ht="114.75" x14ac:dyDescent="0.2">
      <c r="A1201" s="25" t="s">
        <v>422</v>
      </c>
      <c r="B1201" s="25" t="s">
        <v>423</v>
      </c>
      <c r="C1201" s="25" t="s">
        <v>14</v>
      </c>
      <c r="D1201" s="25" t="s">
        <v>407</v>
      </c>
      <c r="E1201" s="24" t="b">
        <v>0</v>
      </c>
      <c r="F1201" s="25" t="s">
        <v>11</v>
      </c>
      <c r="G1201" s="25" t="s">
        <v>9143</v>
      </c>
      <c r="H1201" s="25" t="s">
        <v>425</v>
      </c>
      <c r="I1201" s="25" t="s">
        <v>426</v>
      </c>
      <c r="J1201" s="24">
        <v>2.4780787403307792E-2</v>
      </c>
      <c r="K1201" s="24">
        <v>3.7917910084440086E-4</v>
      </c>
      <c r="L1201" s="24">
        <v>0.9748400334958478</v>
      </c>
    </row>
    <row r="1202" spans="1:12" ht="114.75" x14ac:dyDescent="0.2">
      <c r="A1202" s="25" t="s">
        <v>3405</v>
      </c>
      <c r="B1202" s="25" t="s">
        <v>3406</v>
      </c>
      <c r="C1202" s="25" t="s">
        <v>14</v>
      </c>
      <c r="D1202" s="25" t="s">
        <v>3036</v>
      </c>
      <c r="E1202" s="24" t="b">
        <v>0</v>
      </c>
      <c r="F1202" s="25" t="s">
        <v>11</v>
      </c>
      <c r="G1202" s="25" t="s">
        <v>9085</v>
      </c>
      <c r="H1202" s="25" t="s">
        <v>3407</v>
      </c>
      <c r="I1202" s="25" t="s">
        <v>3408</v>
      </c>
      <c r="J1202" s="24">
        <v>2.0246842305784082E-4</v>
      </c>
      <c r="K1202" s="24">
        <v>8.6804065572811505E-6</v>
      </c>
      <c r="L1202" s="24">
        <v>0.99978885117038485</v>
      </c>
    </row>
    <row r="1203" spans="1:12" ht="102" x14ac:dyDescent="0.2">
      <c r="A1203" s="25" t="s">
        <v>4565</v>
      </c>
      <c r="B1203" s="25" t="s">
        <v>4566</v>
      </c>
      <c r="C1203" s="25" t="s">
        <v>14</v>
      </c>
      <c r="D1203" s="25" t="s">
        <v>4127</v>
      </c>
      <c r="E1203" s="24" t="b">
        <v>0</v>
      </c>
      <c r="F1203" s="25" t="s">
        <v>11</v>
      </c>
      <c r="G1203" s="25" t="s">
        <v>10014</v>
      </c>
      <c r="H1203" s="25" t="s">
        <v>4568</v>
      </c>
      <c r="I1203" s="25" t="s">
        <v>4569</v>
      </c>
      <c r="J1203" s="24">
        <v>6.4122536381951477E-8</v>
      </c>
      <c r="K1203" s="24">
        <v>9.2413672111460034E-9</v>
      </c>
      <c r="L1203" s="24">
        <v>0.99999992663609638</v>
      </c>
    </row>
    <row r="1204" spans="1:12" ht="51" x14ac:dyDescent="0.2">
      <c r="A1204" s="25" t="s">
        <v>5750</v>
      </c>
      <c r="B1204" s="25" t="s">
        <v>5758</v>
      </c>
      <c r="C1204" s="25" t="s">
        <v>14</v>
      </c>
      <c r="D1204" s="25" t="s">
        <v>4127</v>
      </c>
      <c r="E1204" s="24" t="b">
        <v>0</v>
      </c>
      <c r="F1204" s="25" t="s">
        <v>11</v>
      </c>
      <c r="G1204" s="25" t="s">
        <v>5759</v>
      </c>
      <c r="H1204" s="25" t="s">
        <v>5760</v>
      </c>
      <c r="I1204" s="25" t="s">
        <v>5761</v>
      </c>
      <c r="J1204" s="24">
        <v>2.5819293398531332E-5</v>
      </c>
      <c r="K1204" s="24">
        <v>8.7847180959644296E-7</v>
      </c>
      <c r="L1204" s="24">
        <v>0.99997330223479197</v>
      </c>
    </row>
    <row r="1205" spans="1:12" ht="114.75" x14ac:dyDescent="0.2">
      <c r="A1205" s="25" t="s">
        <v>5750</v>
      </c>
      <c r="B1205" s="25" t="s">
        <v>5755</v>
      </c>
      <c r="C1205" s="25" t="s">
        <v>14</v>
      </c>
      <c r="D1205" s="25" t="s">
        <v>4127</v>
      </c>
      <c r="E1205" s="24" t="b">
        <v>0</v>
      </c>
      <c r="F1205" s="25" t="s">
        <v>11</v>
      </c>
      <c r="G1205" s="25" t="s">
        <v>9085</v>
      </c>
      <c r="H1205" s="25" t="s">
        <v>5762</v>
      </c>
      <c r="I1205" s="25" t="s">
        <v>5763</v>
      </c>
      <c r="J1205" s="24">
        <v>1.4771707896368289E-8</v>
      </c>
      <c r="K1205" s="24">
        <v>1.1249133637761349E-8</v>
      </c>
      <c r="L1205" s="24">
        <v>0.99999997397915852</v>
      </c>
    </row>
    <row r="1206" spans="1:12" ht="89.25" x14ac:dyDescent="0.2">
      <c r="A1206" s="25" t="s">
        <v>5750</v>
      </c>
      <c r="B1206" s="25" t="s">
        <v>5764</v>
      </c>
      <c r="C1206" s="25" t="s">
        <v>14</v>
      </c>
      <c r="D1206" s="25" t="s">
        <v>4127</v>
      </c>
      <c r="E1206" s="24" t="b">
        <v>0</v>
      </c>
      <c r="F1206" s="25" t="s">
        <v>11</v>
      </c>
      <c r="G1206" s="25" t="s">
        <v>5765</v>
      </c>
      <c r="H1206" s="25" t="s">
        <v>10372</v>
      </c>
      <c r="I1206" s="25" t="s">
        <v>10373</v>
      </c>
      <c r="J1206" s="24">
        <v>7.0464389036917842E-5</v>
      </c>
      <c r="K1206" s="24">
        <v>4.8657992351878737E-9</v>
      </c>
      <c r="L1206" s="24">
        <v>0.99992953074516389</v>
      </c>
    </row>
    <row r="1207" spans="1:12" ht="102" x14ac:dyDescent="0.2">
      <c r="A1207" s="25" t="s">
        <v>5612</v>
      </c>
      <c r="B1207" s="25" t="s">
        <v>5613</v>
      </c>
      <c r="C1207" s="25" t="s">
        <v>14</v>
      </c>
      <c r="D1207" s="25" t="s">
        <v>4127</v>
      </c>
      <c r="E1207" s="24" t="b">
        <v>0</v>
      </c>
      <c r="F1207" s="25" t="s">
        <v>11</v>
      </c>
      <c r="G1207" s="25" t="s">
        <v>5614</v>
      </c>
      <c r="H1207" s="25" t="s">
        <v>5615</v>
      </c>
      <c r="I1207" s="25" t="s">
        <v>5616</v>
      </c>
      <c r="J1207" s="24">
        <v>3.5609302141969874E-9</v>
      </c>
      <c r="K1207" s="24">
        <v>2.8000102241838848E-9</v>
      </c>
      <c r="L1207" s="24">
        <v>0.99999999363905956</v>
      </c>
    </row>
    <row r="1208" spans="1:12" ht="165.75" x14ac:dyDescent="0.2">
      <c r="A1208" s="25" t="s">
        <v>5061</v>
      </c>
      <c r="B1208" s="25" t="s">
        <v>5066</v>
      </c>
      <c r="C1208" s="25" t="s">
        <v>14</v>
      </c>
      <c r="D1208" s="25" t="s">
        <v>4127</v>
      </c>
      <c r="E1208" s="24" t="b">
        <v>0</v>
      </c>
      <c r="F1208" s="25" t="s">
        <v>11</v>
      </c>
      <c r="G1208" s="25" t="s">
        <v>5070</v>
      </c>
      <c r="H1208" s="25" t="s">
        <v>10189</v>
      </c>
      <c r="I1208" s="25" t="s">
        <v>10190</v>
      </c>
      <c r="J1208" s="24">
        <v>1.7235370060246386E-5</v>
      </c>
      <c r="K1208" s="24">
        <v>4.1875780841822248E-7</v>
      </c>
      <c r="L1208" s="24">
        <v>0.9999823458721312</v>
      </c>
    </row>
    <row r="1209" spans="1:12" ht="127.5" x14ac:dyDescent="0.2">
      <c r="A1209" s="25" t="s">
        <v>5061</v>
      </c>
      <c r="B1209" s="25" t="s">
        <v>5062</v>
      </c>
      <c r="C1209" s="25" t="s">
        <v>14</v>
      </c>
      <c r="D1209" s="25" t="s">
        <v>4127</v>
      </c>
      <c r="E1209" s="24" t="b">
        <v>0</v>
      </c>
      <c r="F1209" s="25" t="s">
        <v>11</v>
      </c>
      <c r="G1209" s="25" t="s">
        <v>10191</v>
      </c>
      <c r="H1209" s="25" t="s">
        <v>10192</v>
      </c>
      <c r="I1209" s="25" t="s">
        <v>5075</v>
      </c>
      <c r="J1209" s="24">
        <v>4.8318005618283951E-4</v>
      </c>
      <c r="K1209" s="24">
        <v>7.8959548623646678E-7</v>
      </c>
      <c r="L1209" s="24">
        <v>0.99951603034833081</v>
      </c>
    </row>
    <row r="1210" spans="1:12" ht="229.5" x14ac:dyDescent="0.2">
      <c r="A1210" s="25" t="s">
        <v>5061</v>
      </c>
      <c r="B1210" s="25" t="s">
        <v>5062</v>
      </c>
      <c r="C1210" s="25" t="s">
        <v>14</v>
      </c>
      <c r="D1210" s="25" t="s">
        <v>4127</v>
      </c>
      <c r="E1210" s="24" t="b">
        <v>0</v>
      </c>
      <c r="F1210" s="25" t="s">
        <v>11</v>
      </c>
      <c r="G1210" s="25" t="s">
        <v>5076</v>
      </c>
      <c r="H1210" s="25" t="s">
        <v>10193</v>
      </c>
      <c r="I1210" s="25" t="s">
        <v>5078</v>
      </c>
      <c r="J1210" s="24">
        <v>3.9401492134593979E-4</v>
      </c>
      <c r="K1210" s="24">
        <v>1.2201210001206111E-8</v>
      </c>
      <c r="L1210" s="24">
        <v>0.99960597287744413</v>
      </c>
    </row>
    <row r="1211" spans="1:12" ht="178.5" x14ac:dyDescent="0.2">
      <c r="A1211" s="25" t="s">
        <v>5061</v>
      </c>
      <c r="B1211" s="25" t="s">
        <v>5079</v>
      </c>
      <c r="C1211" s="25" t="s">
        <v>14</v>
      </c>
      <c r="D1211" s="25" t="s">
        <v>4127</v>
      </c>
      <c r="E1211" s="24" t="b">
        <v>0</v>
      </c>
      <c r="F1211" s="25" t="s">
        <v>11</v>
      </c>
      <c r="G1211" s="25" t="s">
        <v>5080</v>
      </c>
      <c r="H1211" s="25" t="s">
        <v>5081</v>
      </c>
      <c r="I1211" s="25" t="s">
        <v>10194</v>
      </c>
      <c r="J1211" s="24">
        <v>3.095273148861613E-5</v>
      </c>
      <c r="K1211" s="24">
        <v>1.3936015744333018E-4</v>
      </c>
      <c r="L1211" s="24">
        <v>0.99982968711106801</v>
      </c>
    </row>
    <row r="1212" spans="1:12" ht="191.25" x14ac:dyDescent="0.2">
      <c r="A1212" s="25" t="s">
        <v>5061</v>
      </c>
      <c r="B1212" s="25" t="s">
        <v>5066</v>
      </c>
      <c r="C1212" s="25" t="s">
        <v>14</v>
      </c>
      <c r="D1212" s="25" t="s">
        <v>4127</v>
      </c>
      <c r="E1212" s="24" t="b">
        <v>0</v>
      </c>
      <c r="F1212" s="25" t="s">
        <v>11</v>
      </c>
      <c r="G1212" s="25" t="s">
        <v>10195</v>
      </c>
      <c r="H1212" s="25" t="s">
        <v>5084</v>
      </c>
      <c r="I1212" s="25" t="s">
        <v>5085</v>
      </c>
      <c r="J1212" s="24">
        <v>2.0891622535901647E-6</v>
      </c>
      <c r="K1212" s="24">
        <v>2.6183462201921725E-9</v>
      </c>
      <c r="L1212" s="24">
        <v>0.99999790821940004</v>
      </c>
    </row>
    <row r="1213" spans="1:12" ht="51" x14ac:dyDescent="0.2">
      <c r="A1213" s="25" t="s">
        <v>525</v>
      </c>
      <c r="B1213" s="25" t="s">
        <v>526</v>
      </c>
      <c r="C1213" s="25" t="s">
        <v>14</v>
      </c>
      <c r="D1213" s="25" t="s">
        <v>407</v>
      </c>
      <c r="E1213" s="24" t="b">
        <v>0</v>
      </c>
      <c r="F1213" s="25" t="s">
        <v>11</v>
      </c>
      <c r="G1213" s="25" t="s">
        <v>9085</v>
      </c>
      <c r="H1213" s="25" t="s">
        <v>527</v>
      </c>
      <c r="I1213" s="25" t="s">
        <v>9085</v>
      </c>
      <c r="J1213" s="24">
        <v>1.3250407120672497E-6</v>
      </c>
      <c r="K1213" s="24">
        <v>5.685176536634988E-2</v>
      </c>
      <c r="L1213" s="24">
        <v>0.94314690959293812</v>
      </c>
    </row>
    <row r="1214" spans="1:12" ht="114.75" x14ac:dyDescent="0.2">
      <c r="A1214" s="25" t="s">
        <v>2687</v>
      </c>
      <c r="B1214" s="25" t="s">
        <v>2688</v>
      </c>
      <c r="C1214" s="25" t="s">
        <v>14</v>
      </c>
      <c r="D1214" s="25" t="s">
        <v>407</v>
      </c>
      <c r="E1214" s="24" t="b">
        <v>0</v>
      </c>
      <c r="F1214" s="25" t="s">
        <v>11</v>
      </c>
      <c r="G1214" s="25" t="s">
        <v>2689</v>
      </c>
      <c r="H1214" s="25" t="s">
        <v>2690</v>
      </c>
      <c r="I1214" s="25" t="s">
        <v>2691</v>
      </c>
      <c r="J1214" s="24">
        <v>6.7392815289668189E-3</v>
      </c>
      <c r="K1214" s="24">
        <v>1.0223741269489962E-4</v>
      </c>
      <c r="L1214" s="24">
        <v>0.99315848105833826</v>
      </c>
    </row>
    <row r="1215" spans="1:12" ht="165.75" x14ac:dyDescent="0.2">
      <c r="A1215" s="25" t="s">
        <v>2687</v>
      </c>
      <c r="B1215" s="25" t="s">
        <v>2688</v>
      </c>
      <c r="C1215" s="25" t="s">
        <v>14</v>
      </c>
      <c r="D1215" s="25" t="s">
        <v>407</v>
      </c>
      <c r="E1215" s="24" t="b">
        <v>0</v>
      </c>
      <c r="F1215" s="25" t="s">
        <v>11</v>
      </c>
      <c r="G1215" s="25" t="s">
        <v>2692</v>
      </c>
      <c r="H1215" s="25" t="s">
        <v>2693</v>
      </c>
      <c r="I1215" s="25" t="s">
        <v>2694</v>
      </c>
      <c r="J1215" s="24">
        <v>5.6582531383422405E-8</v>
      </c>
      <c r="K1215" s="24">
        <v>6.1282112093995797E-4</v>
      </c>
      <c r="L1215" s="24">
        <v>0.99938712229652871</v>
      </c>
    </row>
    <row r="1216" spans="1:12" ht="102" x14ac:dyDescent="0.2">
      <c r="A1216" s="25" t="s">
        <v>8125</v>
      </c>
      <c r="B1216" s="25" t="s">
        <v>8126</v>
      </c>
      <c r="C1216" s="25" t="s">
        <v>14</v>
      </c>
      <c r="D1216" s="25" t="s">
        <v>6339</v>
      </c>
      <c r="E1216" s="24" t="b">
        <v>0</v>
      </c>
      <c r="F1216" s="25" t="s">
        <v>11</v>
      </c>
      <c r="G1216" s="25" t="s">
        <v>11040</v>
      </c>
      <c r="H1216" s="25" t="s">
        <v>8133</v>
      </c>
      <c r="I1216" s="25" t="s">
        <v>8134</v>
      </c>
      <c r="J1216" s="24">
        <v>7.3585019600768176E-9</v>
      </c>
      <c r="K1216" s="24">
        <v>1.5285944589903084E-9</v>
      </c>
      <c r="L1216" s="24">
        <v>0.99999999111290372</v>
      </c>
    </row>
    <row r="1217" spans="1:12" ht="102" x14ac:dyDescent="0.2">
      <c r="A1217" s="25" t="s">
        <v>8125</v>
      </c>
      <c r="B1217" s="25" t="s">
        <v>8126</v>
      </c>
      <c r="C1217" s="25" t="s">
        <v>14</v>
      </c>
      <c r="D1217" s="25" t="s">
        <v>6339</v>
      </c>
      <c r="E1217" s="24" t="b">
        <v>0</v>
      </c>
      <c r="F1217" s="25" t="s">
        <v>11</v>
      </c>
      <c r="G1217" s="25" t="s">
        <v>8133</v>
      </c>
      <c r="H1217" s="25" t="s">
        <v>8135</v>
      </c>
      <c r="I1217" s="25" t="s">
        <v>8136</v>
      </c>
      <c r="J1217" s="24">
        <v>7.0539796516275572E-9</v>
      </c>
      <c r="K1217" s="24">
        <v>2.3027431740937993E-9</v>
      </c>
      <c r="L1217" s="24">
        <v>0.99999999064327716</v>
      </c>
    </row>
    <row r="1218" spans="1:12" ht="114.75" x14ac:dyDescent="0.2">
      <c r="A1218" s="25" t="s">
        <v>8125</v>
      </c>
      <c r="B1218" s="25" t="s">
        <v>8126</v>
      </c>
      <c r="C1218" s="25" t="s">
        <v>14</v>
      </c>
      <c r="D1218" s="25" t="s">
        <v>6339</v>
      </c>
      <c r="E1218" s="24" t="b">
        <v>0</v>
      </c>
      <c r="F1218" s="25" t="s">
        <v>11</v>
      </c>
      <c r="G1218" s="25" t="s">
        <v>8137</v>
      </c>
      <c r="H1218" s="25" t="s">
        <v>8138</v>
      </c>
      <c r="I1218" s="25" t="s">
        <v>8139</v>
      </c>
      <c r="J1218" s="24">
        <v>5.8180920004398691E-10</v>
      </c>
      <c r="K1218" s="24">
        <v>6.1262304296958092E-9</v>
      </c>
      <c r="L1218" s="24">
        <v>0.99999999329196032</v>
      </c>
    </row>
    <row r="1219" spans="1:12" ht="140.25" x14ac:dyDescent="0.2">
      <c r="A1219" s="25" t="s">
        <v>4654</v>
      </c>
      <c r="B1219" s="25" t="s">
        <v>4655</v>
      </c>
      <c r="C1219" s="25" t="s">
        <v>14</v>
      </c>
      <c r="D1219" s="25" t="s">
        <v>4127</v>
      </c>
      <c r="E1219" s="24" t="b">
        <v>0</v>
      </c>
      <c r="F1219" s="25" t="s">
        <v>11</v>
      </c>
      <c r="G1219" s="25" t="s">
        <v>10035</v>
      </c>
      <c r="H1219" s="25" t="s">
        <v>10036</v>
      </c>
      <c r="I1219" s="25" t="s">
        <v>4658</v>
      </c>
      <c r="J1219" s="24">
        <v>2.3978629383002767E-10</v>
      </c>
      <c r="K1219" s="24">
        <v>3.4788769225773139E-9</v>
      </c>
      <c r="L1219" s="24">
        <v>0.99999999628133684</v>
      </c>
    </row>
    <row r="1220" spans="1:12" ht="153" x14ac:dyDescent="0.2">
      <c r="A1220" s="25" t="s">
        <v>4654</v>
      </c>
      <c r="B1220" s="25" t="s">
        <v>4659</v>
      </c>
      <c r="C1220" s="25" t="s">
        <v>14</v>
      </c>
      <c r="D1220" s="25" t="s">
        <v>4127</v>
      </c>
      <c r="E1220" s="24" t="b">
        <v>0</v>
      </c>
      <c r="F1220" s="25" t="s">
        <v>11</v>
      </c>
      <c r="G1220" s="25" t="s">
        <v>4660</v>
      </c>
      <c r="H1220" s="25" t="s">
        <v>10037</v>
      </c>
      <c r="I1220" s="25" t="s">
        <v>10038</v>
      </c>
      <c r="J1220" s="24">
        <v>4.5087611009396698E-2</v>
      </c>
      <c r="K1220" s="24">
        <v>4.983884232247959E-6</v>
      </c>
      <c r="L1220" s="24">
        <v>0.95490740510637107</v>
      </c>
    </row>
    <row r="1221" spans="1:12" ht="63.75" x14ac:dyDescent="0.2">
      <c r="A1221" s="25" t="s">
        <v>4654</v>
      </c>
      <c r="B1221" s="25" t="s">
        <v>4655</v>
      </c>
      <c r="C1221" s="25" t="s">
        <v>14</v>
      </c>
      <c r="D1221" s="25" t="s">
        <v>4127</v>
      </c>
      <c r="E1221" s="24" t="b">
        <v>0</v>
      </c>
      <c r="F1221" s="25" t="s">
        <v>11</v>
      </c>
      <c r="G1221" s="25" t="s">
        <v>4663</v>
      </c>
      <c r="H1221" s="25" t="s">
        <v>10039</v>
      </c>
      <c r="I1221" s="25" t="s">
        <v>9085</v>
      </c>
      <c r="J1221" s="24">
        <v>2.0213665818972484E-5</v>
      </c>
      <c r="K1221" s="24">
        <v>4.3055236697763149E-6</v>
      </c>
      <c r="L1221" s="24">
        <v>0.99997548081051135</v>
      </c>
    </row>
    <row r="1222" spans="1:12" ht="306" x14ac:dyDescent="0.2">
      <c r="A1222" s="25" t="s">
        <v>4654</v>
      </c>
      <c r="B1222" s="25" t="s">
        <v>4671</v>
      </c>
      <c r="C1222" s="25" t="s">
        <v>14</v>
      </c>
      <c r="D1222" s="25" t="s">
        <v>4127</v>
      </c>
      <c r="E1222" s="24" t="b">
        <v>0</v>
      </c>
      <c r="F1222" s="25" t="s">
        <v>11</v>
      </c>
      <c r="G1222" s="25" t="s">
        <v>4672</v>
      </c>
      <c r="H1222" s="25" t="s">
        <v>10043</v>
      </c>
      <c r="I1222" s="25" t="s">
        <v>10044</v>
      </c>
      <c r="J1222" s="24">
        <v>2.4066775028355237E-7</v>
      </c>
      <c r="K1222" s="24">
        <v>1.2169684616403323E-10</v>
      </c>
      <c r="L1222" s="24">
        <v>0.99999975921055295</v>
      </c>
    </row>
    <row r="1223" spans="1:12" ht="51" x14ac:dyDescent="0.2">
      <c r="A1223" s="25" t="s">
        <v>5552</v>
      </c>
      <c r="B1223" s="25" t="s">
        <v>5553</v>
      </c>
      <c r="C1223" s="25" t="s">
        <v>14</v>
      </c>
      <c r="D1223" s="25" t="s">
        <v>4127</v>
      </c>
      <c r="E1223" s="24" t="b">
        <v>0</v>
      </c>
      <c r="F1223" s="25" t="s">
        <v>11</v>
      </c>
      <c r="G1223" s="25" t="s">
        <v>5554</v>
      </c>
      <c r="H1223" s="25" t="s">
        <v>5555</v>
      </c>
      <c r="I1223" s="25" t="s">
        <v>9085</v>
      </c>
      <c r="J1223" s="24">
        <v>1.75679079753512E-7</v>
      </c>
      <c r="K1223" s="24">
        <v>2.0404619233292868E-6</v>
      </c>
      <c r="L1223" s="24">
        <v>0.99999778385899696</v>
      </c>
    </row>
    <row r="1224" spans="1:12" ht="178.5" x14ac:dyDescent="0.2">
      <c r="A1224" s="25" t="s">
        <v>4546</v>
      </c>
      <c r="B1224" s="25" t="s">
        <v>4547</v>
      </c>
      <c r="C1224" s="25" t="s">
        <v>14</v>
      </c>
      <c r="D1224" s="25" t="s">
        <v>4127</v>
      </c>
      <c r="E1224" s="24" t="b">
        <v>0</v>
      </c>
      <c r="F1224" s="25" t="s">
        <v>11</v>
      </c>
      <c r="G1224" s="25" t="s">
        <v>4548</v>
      </c>
      <c r="H1224" s="25" t="s">
        <v>10004</v>
      </c>
      <c r="I1224" s="25" t="s">
        <v>10005</v>
      </c>
      <c r="J1224" s="24">
        <v>3.9697675673239344E-8</v>
      </c>
      <c r="K1224" s="24">
        <v>6.1289768726849858E-8</v>
      </c>
      <c r="L1224" s="24">
        <v>0.99999989901255559</v>
      </c>
    </row>
    <row r="1225" spans="1:12" ht="114.75" x14ac:dyDescent="0.2">
      <c r="A1225" s="25" t="s">
        <v>4546</v>
      </c>
      <c r="B1225" s="25" t="s">
        <v>4551</v>
      </c>
      <c r="C1225" s="25" t="s">
        <v>14</v>
      </c>
      <c r="D1225" s="25" t="s">
        <v>4127</v>
      </c>
      <c r="E1225" s="24" t="b">
        <v>0</v>
      </c>
      <c r="F1225" s="25" t="s">
        <v>11</v>
      </c>
      <c r="G1225" s="25" t="s">
        <v>10006</v>
      </c>
      <c r="H1225" s="25" t="s">
        <v>10007</v>
      </c>
      <c r="I1225" s="25" t="s">
        <v>10008</v>
      </c>
      <c r="J1225" s="24">
        <v>2.6573083051559317E-7</v>
      </c>
      <c r="K1225" s="24">
        <v>3.3622122259707902E-10</v>
      </c>
      <c r="L1225" s="24">
        <v>0.99999973393294828</v>
      </c>
    </row>
    <row r="1226" spans="1:12" ht="89.25" x14ac:dyDescent="0.2">
      <c r="A1226" s="25" t="s">
        <v>1232</v>
      </c>
      <c r="B1226" s="25" t="s">
        <v>1233</v>
      </c>
      <c r="C1226" s="25" t="s">
        <v>14</v>
      </c>
      <c r="D1226" s="25" t="s">
        <v>407</v>
      </c>
      <c r="E1226" s="24" t="b">
        <v>0</v>
      </c>
      <c r="F1226" s="25" t="s">
        <v>11</v>
      </c>
      <c r="G1226" s="25" t="s">
        <v>1234</v>
      </c>
      <c r="H1226" s="25" t="s">
        <v>9295</v>
      </c>
      <c r="I1226" s="25" t="s">
        <v>1236</v>
      </c>
      <c r="J1226" s="24">
        <v>1.9939282678791206E-2</v>
      </c>
      <c r="K1226" s="24">
        <v>1.7057380160974821E-2</v>
      </c>
      <c r="L1226" s="24">
        <v>0.96300333716023401</v>
      </c>
    </row>
    <row r="1227" spans="1:12" ht="114.75" x14ac:dyDescent="0.2">
      <c r="A1227" s="25" t="s">
        <v>1339</v>
      </c>
      <c r="B1227" s="25" t="s">
        <v>1347</v>
      </c>
      <c r="C1227" s="25" t="s">
        <v>14</v>
      </c>
      <c r="D1227" s="25" t="s">
        <v>407</v>
      </c>
      <c r="E1227" s="24" t="b">
        <v>0</v>
      </c>
      <c r="F1227" s="25" t="s">
        <v>11</v>
      </c>
      <c r="G1227" s="25" t="s">
        <v>9085</v>
      </c>
      <c r="H1227" s="25" t="s">
        <v>1348</v>
      </c>
      <c r="I1227" s="25" t="s">
        <v>9313</v>
      </c>
      <c r="J1227" s="24">
        <v>1.9509319474548465E-3</v>
      </c>
      <c r="K1227" s="24">
        <v>4.8490170788771989E-4</v>
      </c>
      <c r="L1227" s="24">
        <v>0.99756416634465739</v>
      </c>
    </row>
    <row r="1228" spans="1:12" ht="140.25" x14ac:dyDescent="0.2">
      <c r="A1228" s="25" t="s">
        <v>5947</v>
      </c>
      <c r="B1228" s="25" t="s">
        <v>5948</v>
      </c>
      <c r="C1228" s="25" t="s">
        <v>14</v>
      </c>
      <c r="D1228" s="25" t="s">
        <v>5924</v>
      </c>
      <c r="E1228" s="24" t="b">
        <v>0</v>
      </c>
      <c r="F1228" s="25" t="s">
        <v>11</v>
      </c>
      <c r="G1228" s="25" t="s">
        <v>10404</v>
      </c>
      <c r="H1228" s="25" t="s">
        <v>10405</v>
      </c>
      <c r="I1228" s="25" t="s">
        <v>10406</v>
      </c>
      <c r="J1228" s="24">
        <v>8.6604546194857113E-10</v>
      </c>
      <c r="K1228" s="24">
        <v>3.2774932286802756E-10</v>
      </c>
      <c r="L1228" s="24">
        <v>0.99999999880620516</v>
      </c>
    </row>
    <row r="1229" spans="1:12" ht="51" x14ac:dyDescent="0.2">
      <c r="A1229" s="25" t="s">
        <v>1502</v>
      </c>
      <c r="B1229" s="25" t="s">
        <v>1503</v>
      </c>
      <c r="C1229" s="25" t="s">
        <v>14</v>
      </c>
      <c r="D1229" s="25" t="s">
        <v>407</v>
      </c>
      <c r="E1229" s="24" t="b">
        <v>0</v>
      </c>
      <c r="F1229" s="25" t="s">
        <v>11</v>
      </c>
      <c r="G1229" s="25" t="s">
        <v>1504</v>
      </c>
      <c r="H1229" s="25" t="s">
        <v>9348</v>
      </c>
      <c r="I1229" s="25" t="s">
        <v>9085</v>
      </c>
      <c r="J1229" s="24">
        <v>5.6292119861502948E-5</v>
      </c>
      <c r="K1229" s="24">
        <v>0.27647139875966892</v>
      </c>
      <c r="L1229" s="24">
        <v>0.72347230912046956</v>
      </c>
    </row>
    <row r="1230" spans="1:12" ht="89.25" x14ac:dyDescent="0.2">
      <c r="A1230" s="25" t="s">
        <v>1502</v>
      </c>
      <c r="B1230" s="25" t="s">
        <v>9809</v>
      </c>
      <c r="C1230" s="25" t="s">
        <v>14</v>
      </c>
      <c r="D1230" s="25" t="s">
        <v>3906</v>
      </c>
      <c r="E1230" s="24" t="b">
        <v>0</v>
      </c>
      <c r="F1230" s="25" t="s">
        <v>11</v>
      </c>
      <c r="G1230" s="25" t="s">
        <v>9085</v>
      </c>
      <c r="H1230" s="25" t="s">
        <v>9810</v>
      </c>
      <c r="I1230" s="25" t="s">
        <v>3983</v>
      </c>
      <c r="J1230" s="24">
        <v>2.1980802481459579E-5</v>
      </c>
      <c r="K1230" s="24">
        <v>2.5047855276989283E-8</v>
      </c>
      <c r="L1230" s="24">
        <v>0.99997799414966326</v>
      </c>
    </row>
    <row r="1231" spans="1:12" ht="114.75" x14ac:dyDescent="0.2">
      <c r="A1231" s="25" t="s">
        <v>631</v>
      </c>
      <c r="B1231" s="25" t="s">
        <v>632</v>
      </c>
      <c r="C1231" s="25" t="s">
        <v>14</v>
      </c>
      <c r="D1231" s="25" t="s">
        <v>407</v>
      </c>
      <c r="E1231" s="24" t="b">
        <v>0</v>
      </c>
      <c r="F1231" s="25" t="s">
        <v>11</v>
      </c>
      <c r="G1231" s="25" t="s">
        <v>638</v>
      </c>
      <c r="H1231" s="25" t="s">
        <v>639</v>
      </c>
      <c r="I1231" s="25" t="s">
        <v>640</v>
      </c>
      <c r="J1231" s="24">
        <v>3.5805275249968929E-5</v>
      </c>
      <c r="K1231" s="24">
        <v>4.1933865044342516E-3</v>
      </c>
      <c r="L1231" s="24">
        <v>0.99577080822031594</v>
      </c>
    </row>
    <row r="1232" spans="1:12" ht="178.5" x14ac:dyDescent="0.2">
      <c r="A1232" s="25" t="s">
        <v>631</v>
      </c>
      <c r="B1232" s="25" t="s">
        <v>641</v>
      </c>
      <c r="C1232" s="25" t="s">
        <v>14</v>
      </c>
      <c r="D1232" s="25" t="s">
        <v>407</v>
      </c>
      <c r="E1232" s="24" t="b">
        <v>0</v>
      </c>
      <c r="F1232" s="25" t="s">
        <v>11</v>
      </c>
      <c r="G1232" s="25" t="s">
        <v>642</v>
      </c>
      <c r="H1232" s="25" t="s">
        <v>643</v>
      </c>
      <c r="I1232" s="25" t="s">
        <v>9186</v>
      </c>
      <c r="J1232" s="24">
        <v>3.6390922618477832E-6</v>
      </c>
      <c r="K1232" s="24">
        <v>4.4097115933328436E-6</v>
      </c>
      <c r="L1232" s="24">
        <v>0.99999195119614481</v>
      </c>
    </row>
    <row r="1233" spans="1:12" ht="140.25" x14ac:dyDescent="0.2">
      <c r="A1233" s="25" t="s">
        <v>631</v>
      </c>
      <c r="B1233" s="25" t="s">
        <v>641</v>
      </c>
      <c r="C1233" s="25" t="s">
        <v>14</v>
      </c>
      <c r="D1233" s="25" t="s">
        <v>407</v>
      </c>
      <c r="E1233" s="24" t="b">
        <v>0</v>
      </c>
      <c r="F1233" s="25" t="s">
        <v>11</v>
      </c>
      <c r="G1233" s="25" t="s">
        <v>645</v>
      </c>
      <c r="H1233" s="25" t="s">
        <v>646</v>
      </c>
      <c r="I1233" s="25" t="s">
        <v>647</v>
      </c>
      <c r="J1233" s="24">
        <v>1.0448581067613228E-6</v>
      </c>
      <c r="K1233" s="24">
        <v>1.5945503096933337E-6</v>
      </c>
      <c r="L1233" s="24">
        <v>0.99999736059158362</v>
      </c>
    </row>
    <row r="1234" spans="1:12" ht="76.5" x14ac:dyDescent="0.2">
      <c r="A1234" s="25" t="s">
        <v>4938</v>
      </c>
      <c r="B1234" s="25" t="s">
        <v>4939</v>
      </c>
      <c r="C1234" s="25" t="s">
        <v>14</v>
      </c>
      <c r="D1234" s="25" t="s">
        <v>4127</v>
      </c>
      <c r="E1234" s="24" t="b">
        <v>0</v>
      </c>
      <c r="F1234" s="25" t="s">
        <v>11</v>
      </c>
      <c r="G1234" s="25" t="s">
        <v>10156</v>
      </c>
      <c r="H1234" s="25" t="s">
        <v>10157</v>
      </c>
      <c r="I1234" s="25" t="s">
        <v>9085</v>
      </c>
      <c r="J1234" s="24">
        <v>5.722916374694974E-7</v>
      </c>
      <c r="K1234" s="24">
        <v>4.9772783226105293E-8</v>
      </c>
      <c r="L1234" s="24">
        <v>0.99999937793557925</v>
      </c>
    </row>
    <row r="1235" spans="1:12" ht="63.75" x14ac:dyDescent="0.2">
      <c r="A1235" s="25" t="s">
        <v>4938</v>
      </c>
      <c r="B1235" s="25" t="s">
        <v>4942</v>
      </c>
      <c r="C1235" s="25" t="s">
        <v>14</v>
      </c>
      <c r="D1235" s="25" t="s">
        <v>4127</v>
      </c>
      <c r="E1235" s="24" t="b">
        <v>0</v>
      </c>
      <c r="F1235" s="25" t="s">
        <v>11</v>
      </c>
      <c r="G1235" s="25" t="s">
        <v>9085</v>
      </c>
      <c r="H1235" s="25" t="s">
        <v>10158</v>
      </c>
      <c r="I1235" s="25" t="s">
        <v>9085</v>
      </c>
      <c r="J1235" s="24">
        <v>2.0660531078519254E-5</v>
      </c>
      <c r="K1235" s="24">
        <v>4.075821101479518E-9</v>
      </c>
      <c r="L1235" s="24">
        <v>0.99997933539310035</v>
      </c>
    </row>
    <row r="1236" spans="1:12" ht="114.75" x14ac:dyDescent="0.2">
      <c r="A1236" s="25" t="s">
        <v>4350</v>
      </c>
      <c r="B1236" s="25" t="s">
        <v>4351</v>
      </c>
      <c r="C1236" s="25" t="s">
        <v>14</v>
      </c>
      <c r="D1236" s="25" t="s">
        <v>4127</v>
      </c>
      <c r="E1236" s="24" t="b">
        <v>0</v>
      </c>
      <c r="F1236" s="25" t="s">
        <v>11</v>
      </c>
      <c r="G1236" s="25" t="s">
        <v>4352</v>
      </c>
      <c r="H1236" s="25" t="s">
        <v>4353</v>
      </c>
      <c r="I1236" s="25" t="s">
        <v>4354</v>
      </c>
      <c r="J1236" s="24">
        <v>3.2269503115110066E-6</v>
      </c>
      <c r="K1236" s="24">
        <v>3.3451282733862725E-8</v>
      </c>
      <c r="L1236" s="24">
        <v>0.99999673959840585</v>
      </c>
    </row>
    <row r="1237" spans="1:12" ht="165.75" x14ac:dyDescent="0.2">
      <c r="A1237" s="25" t="s">
        <v>4350</v>
      </c>
      <c r="B1237" s="25" t="s">
        <v>4355</v>
      </c>
      <c r="C1237" s="25" t="s">
        <v>14</v>
      </c>
      <c r="D1237" s="25" t="s">
        <v>4127</v>
      </c>
      <c r="E1237" s="24" t="b">
        <v>0</v>
      </c>
      <c r="F1237" s="25" t="s">
        <v>11</v>
      </c>
      <c r="G1237" s="25" t="s">
        <v>9956</v>
      </c>
      <c r="H1237" s="25" t="s">
        <v>9957</v>
      </c>
      <c r="I1237" s="25" t="s">
        <v>9958</v>
      </c>
      <c r="J1237" s="24">
        <v>0.295281865296876</v>
      </c>
      <c r="K1237" s="24">
        <v>2.1778592509051009E-5</v>
      </c>
      <c r="L1237" s="24">
        <v>0.70469635611061499</v>
      </c>
    </row>
    <row r="1238" spans="1:12" ht="102" x14ac:dyDescent="0.2">
      <c r="A1238" s="25" t="s">
        <v>4350</v>
      </c>
      <c r="B1238" s="25" t="s">
        <v>4355</v>
      </c>
      <c r="C1238" s="25" t="s">
        <v>14</v>
      </c>
      <c r="D1238" s="25" t="s">
        <v>4127</v>
      </c>
      <c r="E1238" s="24" t="b">
        <v>0</v>
      </c>
      <c r="F1238" s="25" t="s">
        <v>11</v>
      </c>
      <c r="G1238" s="25" t="s">
        <v>9959</v>
      </c>
      <c r="H1238" s="25" t="s">
        <v>4360</v>
      </c>
      <c r="I1238" s="25" t="s">
        <v>4361</v>
      </c>
      <c r="J1238" s="24">
        <v>6.7972589365444619E-2</v>
      </c>
      <c r="K1238" s="24">
        <v>1.5366962291773102E-5</v>
      </c>
      <c r="L1238" s="24">
        <v>0.93201204367226365</v>
      </c>
    </row>
    <row r="1239" spans="1:12" ht="89.25" x14ac:dyDescent="0.2">
      <c r="A1239" s="25" t="s">
        <v>4638</v>
      </c>
      <c r="B1239" s="25" t="s">
        <v>4639</v>
      </c>
      <c r="C1239" s="25" t="s">
        <v>14</v>
      </c>
      <c r="D1239" s="25" t="s">
        <v>4127</v>
      </c>
      <c r="E1239" s="24" t="b">
        <v>0</v>
      </c>
      <c r="F1239" s="25" t="s">
        <v>11</v>
      </c>
      <c r="G1239" s="25" t="s">
        <v>9085</v>
      </c>
      <c r="H1239" s="25" t="s">
        <v>4640</v>
      </c>
      <c r="I1239" s="25" t="s">
        <v>4641</v>
      </c>
      <c r="J1239" s="24">
        <v>2.1419428451809186E-4</v>
      </c>
      <c r="K1239" s="24">
        <v>1.1521367343621886E-10</v>
      </c>
      <c r="L1239" s="24">
        <v>0.9997858056002682</v>
      </c>
    </row>
    <row r="1240" spans="1:12" ht="140.25" x14ac:dyDescent="0.2">
      <c r="A1240" s="25" t="s">
        <v>2825</v>
      </c>
      <c r="B1240" s="25" t="s">
        <v>2826</v>
      </c>
      <c r="C1240" s="25" t="s">
        <v>14</v>
      </c>
      <c r="D1240" s="25" t="s">
        <v>2780</v>
      </c>
      <c r="E1240" s="24" t="b">
        <v>0</v>
      </c>
      <c r="F1240" s="25" t="s">
        <v>11</v>
      </c>
      <c r="G1240" s="25" t="s">
        <v>2827</v>
      </c>
      <c r="H1240" s="25" t="s">
        <v>2828</v>
      </c>
      <c r="I1240" s="25" t="s">
        <v>9085</v>
      </c>
      <c r="J1240" s="24">
        <v>2.2016427788127232E-6</v>
      </c>
      <c r="K1240" s="24">
        <v>3.9513154027474802E-4</v>
      </c>
      <c r="L1240" s="24">
        <v>0.99960266681694643</v>
      </c>
    </row>
    <row r="1241" spans="1:12" ht="178.5" x14ac:dyDescent="0.2">
      <c r="A1241" s="25" t="s">
        <v>2825</v>
      </c>
      <c r="B1241" s="25" t="s">
        <v>7540</v>
      </c>
      <c r="C1241" s="25" t="s">
        <v>14</v>
      </c>
      <c r="D1241" s="25" t="s">
        <v>6339</v>
      </c>
      <c r="E1241" s="24" t="b">
        <v>0</v>
      </c>
      <c r="F1241" s="25" t="s">
        <v>11</v>
      </c>
      <c r="G1241" s="25" t="s">
        <v>7541</v>
      </c>
      <c r="H1241" s="25" t="s">
        <v>2827</v>
      </c>
      <c r="I1241" s="25" t="s">
        <v>2828</v>
      </c>
      <c r="J1241" s="24">
        <v>1.137464873083976E-6</v>
      </c>
      <c r="K1241" s="24">
        <v>2.0863479485555855E-6</v>
      </c>
      <c r="L1241" s="24">
        <v>0.99999677618717842</v>
      </c>
    </row>
    <row r="1242" spans="1:12" ht="229.5" x14ac:dyDescent="0.2">
      <c r="A1242" s="25" t="s">
        <v>1327</v>
      </c>
      <c r="B1242" s="25" t="s">
        <v>1328</v>
      </c>
      <c r="C1242" s="25" t="s">
        <v>14</v>
      </c>
      <c r="D1242" s="25" t="s">
        <v>407</v>
      </c>
      <c r="E1242" s="24" t="b">
        <v>0</v>
      </c>
      <c r="F1242" s="25" t="s">
        <v>11</v>
      </c>
      <c r="G1242" s="25" t="s">
        <v>9085</v>
      </c>
      <c r="H1242" s="25" t="s">
        <v>1329</v>
      </c>
      <c r="I1242" s="25" t="s">
        <v>1330</v>
      </c>
      <c r="J1242" s="24">
        <v>4.2301666150764283E-7</v>
      </c>
      <c r="K1242" s="24">
        <v>5.0149642826893844E-5</v>
      </c>
      <c r="L1242" s="24">
        <v>0.99994942734051151</v>
      </c>
    </row>
    <row r="1243" spans="1:12" ht="153" x14ac:dyDescent="0.2">
      <c r="A1243" s="25" t="s">
        <v>6077</v>
      </c>
      <c r="B1243" s="25" t="s">
        <v>6078</v>
      </c>
      <c r="C1243" s="25" t="s">
        <v>14</v>
      </c>
      <c r="D1243" s="25" t="s">
        <v>5924</v>
      </c>
      <c r="E1243" s="24" t="b">
        <v>0</v>
      </c>
      <c r="F1243" s="25" t="s">
        <v>11</v>
      </c>
      <c r="G1243" s="25" t="s">
        <v>6079</v>
      </c>
      <c r="H1243" s="25" t="s">
        <v>10435</v>
      </c>
      <c r="I1243" s="25" t="s">
        <v>10436</v>
      </c>
      <c r="J1243" s="24">
        <v>4.2863586507387896E-5</v>
      </c>
      <c r="K1243" s="24">
        <v>1.3724506637612638E-5</v>
      </c>
      <c r="L1243" s="24">
        <v>0.99994341190685487</v>
      </c>
    </row>
    <row r="1244" spans="1:12" ht="89.25" x14ac:dyDescent="0.2">
      <c r="A1244" s="25" t="s">
        <v>1166</v>
      </c>
      <c r="B1244" s="25" t="s">
        <v>1167</v>
      </c>
      <c r="C1244" s="25" t="s">
        <v>14</v>
      </c>
      <c r="D1244" s="25" t="s">
        <v>407</v>
      </c>
      <c r="E1244" s="24" t="b">
        <v>0</v>
      </c>
      <c r="F1244" s="25" t="s">
        <v>11</v>
      </c>
      <c r="G1244" s="25" t="s">
        <v>9272</v>
      </c>
      <c r="H1244" s="25" t="s">
        <v>1169</v>
      </c>
      <c r="I1244" s="25" t="s">
        <v>1170</v>
      </c>
      <c r="J1244" s="24">
        <v>1.157131538748995E-7</v>
      </c>
      <c r="K1244" s="24">
        <v>0.14115813658720133</v>
      </c>
      <c r="L1244" s="24">
        <v>0.85884174769964472</v>
      </c>
    </row>
    <row r="1245" spans="1:12" ht="306" x14ac:dyDescent="0.2">
      <c r="A1245" s="25" t="s">
        <v>443</v>
      </c>
      <c r="B1245" s="25" t="s">
        <v>444</v>
      </c>
      <c r="C1245" s="25" t="s">
        <v>14</v>
      </c>
      <c r="D1245" s="25" t="s">
        <v>407</v>
      </c>
      <c r="E1245" s="24" t="b">
        <v>0</v>
      </c>
      <c r="F1245" s="25" t="s">
        <v>11</v>
      </c>
      <c r="G1245" s="25" t="s">
        <v>445</v>
      </c>
      <c r="H1245" s="25" t="s">
        <v>446</v>
      </c>
      <c r="I1245" s="25" t="s">
        <v>9148</v>
      </c>
      <c r="J1245" s="24">
        <v>4.0589791323226134E-6</v>
      </c>
      <c r="K1245" s="24">
        <v>2.671587595113733E-3</v>
      </c>
      <c r="L1245" s="24">
        <v>0.99732435342575398</v>
      </c>
    </row>
    <row r="1246" spans="1:12" ht="114.75" x14ac:dyDescent="0.2">
      <c r="A1246" s="25" t="s">
        <v>1977</v>
      </c>
      <c r="B1246" s="25" t="s">
        <v>1978</v>
      </c>
      <c r="C1246" s="25" t="s">
        <v>14</v>
      </c>
      <c r="D1246" s="25" t="s">
        <v>407</v>
      </c>
      <c r="E1246" s="24" t="b">
        <v>0</v>
      </c>
      <c r="F1246" s="25" t="s">
        <v>11</v>
      </c>
      <c r="G1246" s="25" t="s">
        <v>1979</v>
      </c>
      <c r="H1246" s="25" t="s">
        <v>9431</v>
      </c>
      <c r="I1246" s="25" t="s">
        <v>9432</v>
      </c>
      <c r="J1246" s="24">
        <v>7.1086191169101112E-8</v>
      </c>
      <c r="K1246" s="24">
        <v>1.4439510389960687E-4</v>
      </c>
      <c r="L1246" s="24">
        <v>0.99985553380990932</v>
      </c>
    </row>
    <row r="1247" spans="1:12" ht="89.25" x14ac:dyDescent="0.2">
      <c r="A1247" s="25" t="s">
        <v>1977</v>
      </c>
      <c r="B1247" s="25" t="s">
        <v>1978</v>
      </c>
      <c r="C1247" s="25" t="s">
        <v>14</v>
      </c>
      <c r="D1247" s="25" t="s">
        <v>407</v>
      </c>
      <c r="E1247" s="24" t="b">
        <v>1</v>
      </c>
      <c r="F1247" s="25" t="s">
        <v>11</v>
      </c>
      <c r="G1247" s="25" t="s">
        <v>1982</v>
      </c>
      <c r="H1247" s="25" t="s">
        <v>1983</v>
      </c>
      <c r="I1247" s="25" t="s">
        <v>9085</v>
      </c>
      <c r="J1247" s="24">
        <v>1.9685523745264931E-22</v>
      </c>
      <c r="K1247" s="24">
        <v>3.4195906851367899E-9</v>
      </c>
      <c r="L1247" s="24">
        <v>0.99999999658040939</v>
      </c>
    </row>
    <row r="1248" spans="1:12" ht="127.5" x14ac:dyDescent="0.2">
      <c r="A1248" s="25" t="s">
        <v>4846</v>
      </c>
      <c r="B1248" s="25" t="s">
        <v>4847</v>
      </c>
      <c r="C1248" s="25" t="s">
        <v>14</v>
      </c>
      <c r="D1248" s="25" t="s">
        <v>4127</v>
      </c>
      <c r="E1248" s="24" t="b">
        <v>0</v>
      </c>
      <c r="F1248" s="25" t="s">
        <v>11</v>
      </c>
      <c r="G1248" s="25" t="s">
        <v>4848</v>
      </c>
      <c r="H1248" s="25" t="s">
        <v>10138</v>
      </c>
      <c r="I1248" s="25" t="s">
        <v>10139</v>
      </c>
      <c r="J1248" s="24">
        <v>1.1050036070163162E-5</v>
      </c>
      <c r="K1248" s="24">
        <v>4.3386743908882751E-6</v>
      </c>
      <c r="L1248" s="24">
        <v>0.99998461128953886</v>
      </c>
    </row>
    <row r="1249" spans="1:12" ht="89.25" x14ac:dyDescent="0.2">
      <c r="A1249" s="25" t="s">
        <v>4846</v>
      </c>
      <c r="B1249" s="25" t="s">
        <v>4847</v>
      </c>
      <c r="C1249" s="25" t="s">
        <v>14</v>
      </c>
      <c r="D1249" s="25" t="s">
        <v>4127</v>
      </c>
      <c r="E1249" s="24" t="b">
        <v>1</v>
      </c>
      <c r="F1249" s="25" t="s">
        <v>11</v>
      </c>
      <c r="G1249" s="25" t="s">
        <v>4851</v>
      </c>
      <c r="H1249" s="25" t="s">
        <v>10140</v>
      </c>
      <c r="I1249" s="25" t="s">
        <v>10141</v>
      </c>
      <c r="J1249" s="24">
        <v>4.0173478390243701E-22</v>
      </c>
      <c r="K1249" s="24">
        <v>5.0086568225790402E-13</v>
      </c>
      <c r="L1249" s="24">
        <v>0.99999999999949907</v>
      </c>
    </row>
    <row r="1250" spans="1:12" ht="229.5" x14ac:dyDescent="0.2">
      <c r="A1250" s="25" t="s">
        <v>7167</v>
      </c>
      <c r="B1250" s="25" t="s">
        <v>7168</v>
      </c>
      <c r="C1250" s="25" t="s">
        <v>14</v>
      </c>
      <c r="D1250" s="25" t="s">
        <v>6339</v>
      </c>
      <c r="E1250" s="24" t="b">
        <v>0</v>
      </c>
      <c r="F1250" s="25" t="s">
        <v>11</v>
      </c>
      <c r="G1250" s="25" t="s">
        <v>7178</v>
      </c>
      <c r="H1250" s="25" t="s">
        <v>7179</v>
      </c>
      <c r="I1250" s="25" t="s">
        <v>7180</v>
      </c>
      <c r="J1250" s="24">
        <v>1.5239044361500968E-5</v>
      </c>
      <c r="K1250" s="24">
        <v>4.8696623784782588E-8</v>
      </c>
      <c r="L1250" s="24">
        <v>0.99998471225901464</v>
      </c>
    </row>
    <row r="1251" spans="1:12" ht="204" x14ac:dyDescent="0.2">
      <c r="A1251" s="25" t="s">
        <v>7167</v>
      </c>
      <c r="B1251" s="25" t="s">
        <v>7168</v>
      </c>
      <c r="C1251" s="25" t="s">
        <v>14</v>
      </c>
      <c r="D1251" s="25" t="s">
        <v>6339</v>
      </c>
      <c r="E1251" s="24" t="b">
        <v>0</v>
      </c>
      <c r="F1251" s="25" t="s">
        <v>11</v>
      </c>
      <c r="G1251" s="25" t="s">
        <v>7181</v>
      </c>
      <c r="H1251" s="25" t="s">
        <v>7182</v>
      </c>
      <c r="I1251" s="25" t="s">
        <v>7183</v>
      </c>
      <c r="J1251" s="24">
        <v>3.2865353605934997E-10</v>
      </c>
      <c r="K1251" s="24">
        <v>3.1005693911376963E-10</v>
      </c>
      <c r="L1251" s="24">
        <v>0.99999999936128958</v>
      </c>
    </row>
    <row r="1252" spans="1:12" ht="89.25" x14ac:dyDescent="0.2">
      <c r="A1252" s="25" t="s">
        <v>7167</v>
      </c>
      <c r="B1252" s="25" t="s">
        <v>7172</v>
      </c>
      <c r="C1252" s="25" t="s">
        <v>14</v>
      </c>
      <c r="D1252" s="25" t="s">
        <v>6339</v>
      </c>
      <c r="E1252" s="24" t="b">
        <v>0</v>
      </c>
      <c r="F1252" s="25" t="s">
        <v>11</v>
      </c>
      <c r="G1252" s="25" t="s">
        <v>7184</v>
      </c>
      <c r="H1252" s="25" t="s">
        <v>7185</v>
      </c>
      <c r="I1252" s="25" t="s">
        <v>9085</v>
      </c>
      <c r="J1252" s="24">
        <v>1.2400282218383956E-13</v>
      </c>
      <c r="K1252" s="24">
        <v>3.4485729106673332E-10</v>
      </c>
      <c r="L1252" s="24">
        <v>0.99999999965501862</v>
      </c>
    </row>
    <row r="1253" spans="1:12" ht="369.75" x14ac:dyDescent="0.2">
      <c r="A1253" s="25" t="s">
        <v>7167</v>
      </c>
      <c r="B1253" s="25" t="s">
        <v>7186</v>
      </c>
      <c r="C1253" s="25" t="s">
        <v>14</v>
      </c>
      <c r="D1253" s="25" t="s">
        <v>6339</v>
      </c>
      <c r="E1253" s="24" t="b">
        <v>0</v>
      </c>
      <c r="F1253" s="25" t="s">
        <v>11</v>
      </c>
      <c r="G1253" s="25" t="s">
        <v>7187</v>
      </c>
      <c r="H1253" s="25" t="s">
        <v>7188</v>
      </c>
      <c r="I1253" s="25" t="s">
        <v>7189</v>
      </c>
      <c r="J1253" s="24">
        <v>1.6825753787400731E-9</v>
      </c>
      <c r="K1253" s="24">
        <v>2.8739977879131347E-8</v>
      </c>
      <c r="L1253" s="24">
        <v>0.99999996957744663</v>
      </c>
    </row>
    <row r="1254" spans="1:12" ht="165.75" x14ac:dyDescent="0.2">
      <c r="A1254" s="25" t="s">
        <v>7167</v>
      </c>
      <c r="B1254" s="25" t="s">
        <v>7195</v>
      </c>
      <c r="C1254" s="25" t="s">
        <v>14</v>
      </c>
      <c r="D1254" s="25" t="s">
        <v>6339</v>
      </c>
      <c r="E1254" s="24" t="b">
        <v>0</v>
      </c>
      <c r="F1254" s="25" t="s">
        <v>11</v>
      </c>
      <c r="G1254" s="25" t="s">
        <v>7220</v>
      </c>
      <c r="H1254" s="25" t="s">
        <v>7221</v>
      </c>
      <c r="I1254" s="25" t="s">
        <v>10765</v>
      </c>
      <c r="J1254" s="24">
        <v>4.582723998519898E-6</v>
      </c>
      <c r="K1254" s="24">
        <v>3.7222054474491E-8</v>
      </c>
      <c r="L1254" s="24">
        <v>0.99999538005394695</v>
      </c>
    </row>
    <row r="1255" spans="1:12" ht="63.75" x14ac:dyDescent="0.2">
      <c r="A1255" s="25" t="s">
        <v>3214</v>
      </c>
      <c r="B1255" s="25" t="s">
        <v>3215</v>
      </c>
      <c r="C1255" s="25" t="s">
        <v>14</v>
      </c>
      <c r="D1255" s="25" t="s">
        <v>3036</v>
      </c>
      <c r="E1255" s="24" t="b">
        <v>0</v>
      </c>
      <c r="F1255" s="25" t="s">
        <v>11</v>
      </c>
      <c r="G1255" s="25" t="s">
        <v>3216</v>
      </c>
      <c r="H1255" s="25" t="s">
        <v>3217</v>
      </c>
      <c r="I1255" s="25" t="s">
        <v>9085</v>
      </c>
      <c r="J1255" s="24">
        <v>2.4939464340679953E-7</v>
      </c>
      <c r="K1255" s="24">
        <v>0.47352679525538605</v>
      </c>
      <c r="L1255" s="24">
        <v>0.52647295534997063</v>
      </c>
    </row>
    <row r="1256" spans="1:12" ht="140.25" x14ac:dyDescent="0.2">
      <c r="A1256" s="25" t="s">
        <v>4813</v>
      </c>
      <c r="B1256" s="25" t="s">
        <v>4814</v>
      </c>
      <c r="C1256" s="25" t="s">
        <v>14</v>
      </c>
      <c r="D1256" s="25" t="s">
        <v>4127</v>
      </c>
      <c r="E1256" s="24" t="b">
        <v>0</v>
      </c>
      <c r="F1256" s="25" t="s">
        <v>11</v>
      </c>
      <c r="G1256" s="25" t="s">
        <v>9085</v>
      </c>
      <c r="H1256" s="25" t="s">
        <v>4815</v>
      </c>
      <c r="I1256" s="25" t="s">
        <v>4816</v>
      </c>
      <c r="J1256" s="24">
        <v>1.0236590712593866E-7</v>
      </c>
      <c r="K1256" s="24">
        <v>1.2930257086092093E-7</v>
      </c>
      <c r="L1256" s="24">
        <v>0.99999976833152193</v>
      </c>
    </row>
    <row r="1257" spans="1:12" ht="191.25" x14ac:dyDescent="0.2">
      <c r="A1257" s="25" t="s">
        <v>1225</v>
      </c>
      <c r="B1257" s="25" t="s">
        <v>1226</v>
      </c>
      <c r="C1257" s="25" t="s">
        <v>14</v>
      </c>
      <c r="D1257" s="25" t="s">
        <v>407</v>
      </c>
      <c r="E1257" s="24" t="b">
        <v>0</v>
      </c>
      <c r="F1257" s="25" t="s">
        <v>11</v>
      </c>
      <c r="G1257" s="25" t="s">
        <v>1227</v>
      </c>
      <c r="H1257" s="25" t="s">
        <v>9293</v>
      </c>
      <c r="I1257" s="25" t="s">
        <v>9294</v>
      </c>
      <c r="J1257" s="24">
        <v>4.8942034239834765E-7</v>
      </c>
      <c r="K1257" s="24">
        <v>8.3636962660945855E-6</v>
      </c>
      <c r="L1257" s="24">
        <v>0.99999114688339152</v>
      </c>
    </row>
    <row r="1258" spans="1:12" ht="114.75" x14ac:dyDescent="0.2">
      <c r="A1258" s="25" t="s">
        <v>6229</v>
      </c>
      <c r="B1258" s="25" t="s">
        <v>6230</v>
      </c>
      <c r="C1258" s="25" t="s">
        <v>14</v>
      </c>
      <c r="D1258" s="25" t="s">
        <v>5924</v>
      </c>
      <c r="E1258" s="24" t="b">
        <v>0</v>
      </c>
      <c r="F1258" s="25" t="s">
        <v>11</v>
      </c>
      <c r="G1258" s="25" t="s">
        <v>6231</v>
      </c>
      <c r="H1258" s="25" t="s">
        <v>6232</v>
      </c>
      <c r="I1258" s="25" t="s">
        <v>6233</v>
      </c>
      <c r="J1258" s="24">
        <v>6.5470381666814735E-7</v>
      </c>
      <c r="K1258" s="24">
        <v>1.0232490712398221E-5</v>
      </c>
      <c r="L1258" s="24">
        <v>0.99998911280547098</v>
      </c>
    </row>
    <row r="1259" spans="1:12" ht="102" x14ac:dyDescent="0.2">
      <c r="A1259" s="25" t="s">
        <v>3228</v>
      </c>
      <c r="B1259" s="25" t="s">
        <v>3229</v>
      </c>
      <c r="C1259" s="25" t="s">
        <v>14</v>
      </c>
      <c r="D1259" s="25" t="s">
        <v>3036</v>
      </c>
      <c r="E1259" s="24" t="b">
        <v>0</v>
      </c>
      <c r="F1259" s="25" t="s">
        <v>11</v>
      </c>
      <c r="G1259" s="25" t="s">
        <v>9085</v>
      </c>
      <c r="H1259" s="25" t="s">
        <v>3230</v>
      </c>
      <c r="I1259" s="25" t="s">
        <v>3231</v>
      </c>
      <c r="J1259" s="24">
        <v>6.6887477778012491E-6</v>
      </c>
      <c r="K1259" s="24">
        <v>5.9154623906190908E-5</v>
      </c>
      <c r="L1259" s="24">
        <v>0.99993415662831608</v>
      </c>
    </row>
    <row r="1260" spans="1:12" ht="191.25" x14ac:dyDescent="0.2">
      <c r="A1260" s="25" t="s">
        <v>2158</v>
      </c>
      <c r="B1260" s="25" t="s">
        <v>2159</v>
      </c>
      <c r="C1260" s="25" t="s">
        <v>14</v>
      </c>
      <c r="D1260" s="25" t="s">
        <v>407</v>
      </c>
      <c r="E1260" s="24" t="b">
        <v>0</v>
      </c>
      <c r="F1260" s="25" t="s">
        <v>11</v>
      </c>
      <c r="G1260" s="25" t="s">
        <v>2160</v>
      </c>
      <c r="H1260" s="25" t="s">
        <v>9468</v>
      </c>
      <c r="I1260" s="25" t="s">
        <v>2162</v>
      </c>
      <c r="J1260" s="24">
        <v>1.8744651653998397E-6</v>
      </c>
      <c r="K1260" s="24">
        <v>1.4894901246602716E-2</v>
      </c>
      <c r="L1260" s="24">
        <v>0.98510322428823194</v>
      </c>
    </row>
    <row r="1261" spans="1:12" ht="165.75" x14ac:dyDescent="0.2">
      <c r="A1261" s="25" t="s">
        <v>1202</v>
      </c>
      <c r="B1261" s="25" t="s">
        <v>1210</v>
      </c>
      <c r="C1261" s="25" t="s">
        <v>14</v>
      </c>
      <c r="D1261" s="25" t="s">
        <v>407</v>
      </c>
      <c r="E1261" s="24" t="b">
        <v>0</v>
      </c>
      <c r="F1261" s="25" t="s">
        <v>11</v>
      </c>
      <c r="G1261" s="25" t="s">
        <v>9288</v>
      </c>
      <c r="H1261" s="25" t="s">
        <v>1212</v>
      </c>
      <c r="I1261" s="25" t="s">
        <v>9289</v>
      </c>
      <c r="J1261" s="24">
        <v>1.7576159755193739E-5</v>
      </c>
      <c r="K1261" s="24">
        <v>0.44324771627534848</v>
      </c>
      <c r="L1261" s="24">
        <v>0.55673470756489629</v>
      </c>
    </row>
    <row r="1262" spans="1:12" ht="114.75" x14ac:dyDescent="0.2">
      <c r="A1262" s="25" t="s">
        <v>1202</v>
      </c>
      <c r="B1262" s="25" t="s">
        <v>1203</v>
      </c>
      <c r="C1262" s="25" t="s">
        <v>14</v>
      </c>
      <c r="D1262" s="25" t="s">
        <v>407</v>
      </c>
      <c r="E1262" s="24" t="b">
        <v>0</v>
      </c>
      <c r="F1262" s="25" t="s">
        <v>11</v>
      </c>
      <c r="G1262" s="25" t="s">
        <v>1212</v>
      </c>
      <c r="H1262" s="25" t="s">
        <v>1214</v>
      </c>
      <c r="I1262" s="25" t="s">
        <v>9290</v>
      </c>
      <c r="J1262" s="24">
        <v>7.3225106897421375E-3</v>
      </c>
      <c r="K1262" s="24">
        <v>3.133315740331942E-2</v>
      </c>
      <c r="L1262" s="24">
        <v>0.96134433190693835</v>
      </c>
    </row>
    <row r="1263" spans="1:12" ht="191.25" x14ac:dyDescent="0.2">
      <c r="A1263" s="25" t="s">
        <v>1202</v>
      </c>
      <c r="B1263" s="25" t="s">
        <v>1216</v>
      </c>
      <c r="C1263" s="25" t="s">
        <v>14</v>
      </c>
      <c r="D1263" s="25" t="s">
        <v>407</v>
      </c>
      <c r="E1263" s="24" t="b">
        <v>0</v>
      </c>
      <c r="F1263" s="25" t="s">
        <v>11</v>
      </c>
      <c r="G1263" s="25" t="s">
        <v>9085</v>
      </c>
      <c r="H1263" s="25" t="s">
        <v>9291</v>
      </c>
      <c r="I1263" s="25" t="s">
        <v>1218</v>
      </c>
      <c r="J1263" s="24">
        <v>1.628142379848279E-5</v>
      </c>
      <c r="K1263" s="24">
        <v>1.7047668525261181E-4</v>
      </c>
      <c r="L1263" s="24">
        <v>0.99981324189094889</v>
      </c>
    </row>
    <row r="1264" spans="1:12" ht="191.25" x14ac:dyDescent="0.2">
      <c r="A1264" s="25" t="s">
        <v>7331</v>
      </c>
      <c r="B1264" s="25" t="s">
        <v>7336</v>
      </c>
      <c r="C1264" s="25" t="s">
        <v>14</v>
      </c>
      <c r="D1264" s="25" t="s">
        <v>6339</v>
      </c>
      <c r="E1264" s="24" t="b">
        <v>0</v>
      </c>
      <c r="F1264" s="25" t="s">
        <v>11</v>
      </c>
      <c r="G1264" s="25" t="s">
        <v>7340</v>
      </c>
      <c r="H1264" s="25" t="s">
        <v>10800</v>
      </c>
      <c r="I1264" s="25" t="s">
        <v>7342</v>
      </c>
      <c r="J1264" s="24">
        <v>2.9787813543398996E-7</v>
      </c>
      <c r="K1264" s="24">
        <v>6.2530197848154758E-10</v>
      </c>
      <c r="L1264" s="24">
        <v>0.99999970149656259</v>
      </c>
    </row>
    <row r="1265" spans="1:12" ht="140.25" x14ac:dyDescent="0.2">
      <c r="A1265" s="25" t="s">
        <v>4161</v>
      </c>
      <c r="B1265" s="25" t="s">
        <v>4162</v>
      </c>
      <c r="C1265" s="25" t="s">
        <v>14</v>
      </c>
      <c r="D1265" s="25" t="s">
        <v>4127</v>
      </c>
      <c r="E1265" s="24" t="b">
        <v>0</v>
      </c>
      <c r="F1265" s="25" t="s">
        <v>11</v>
      </c>
      <c r="G1265" s="25" t="s">
        <v>4163</v>
      </c>
      <c r="H1265" s="25" t="s">
        <v>4164</v>
      </c>
      <c r="I1265" s="25" t="s">
        <v>4165</v>
      </c>
      <c r="J1265" s="24">
        <v>4.7952085352738032E-8</v>
      </c>
      <c r="K1265" s="24">
        <v>1.7811383274075972E-7</v>
      </c>
      <c r="L1265" s="24">
        <v>0.99999977393408179</v>
      </c>
    </row>
    <row r="1266" spans="1:12" ht="63.75" x14ac:dyDescent="0.2">
      <c r="A1266" s="25" t="s">
        <v>3549</v>
      </c>
      <c r="B1266" s="25" t="s">
        <v>3550</v>
      </c>
      <c r="C1266" s="25" t="s">
        <v>14</v>
      </c>
      <c r="D1266" s="25" t="s">
        <v>3036</v>
      </c>
      <c r="E1266" s="24" t="b">
        <v>0</v>
      </c>
      <c r="F1266" s="25" t="s">
        <v>11</v>
      </c>
      <c r="G1266" s="25" t="s">
        <v>3551</v>
      </c>
      <c r="H1266" s="25" t="s">
        <v>3552</v>
      </c>
      <c r="I1266" s="25" t="s">
        <v>3553</v>
      </c>
      <c r="J1266" s="24">
        <v>5.4643851839375326E-7</v>
      </c>
      <c r="K1266" s="24">
        <v>2.3199105875810566E-5</v>
      </c>
      <c r="L1266" s="24">
        <v>0.9999762544556059</v>
      </c>
    </row>
    <row r="1267" spans="1:12" ht="267.75" x14ac:dyDescent="0.2">
      <c r="A1267" s="25" t="s">
        <v>1137</v>
      </c>
      <c r="B1267" s="25" t="s">
        <v>1138</v>
      </c>
      <c r="C1267" s="25" t="s">
        <v>14</v>
      </c>
      <c r="D1267" s="25" t="s">
        <v>407</v>
      </c>
      <c r="E1267" s="24" t="b">
        <v>0</v>
      </c>
      <c r="F1267" s="25" t="s">
        <v>11</v>
      </c>
      <c r="G1267" s="25" t="s">
        <v>9264</v>
      </c>
      <c r="H1267" s="25" t="s">
        <v>9265</v>
      </c>
      <c r="I1267" s="25" t="s">
        <v>1141</v>
      </c>
      <c r="J1267" s="24">
        <v>5.6300838340575853E-5</v>
      </c>
      <c r="K1267" s="24">
        <v>1.2968590368993603E-3</v>
      </c>
      <c r="L1267" s="24">
        <v>0.99864684012476002</v>
      </c>
    </row>
    <row r="1268" spans="1:12" ht="178.5" x14ac:dyDescent="0.2">
      <c r="A1268" s="25" t="s">
        <v>1137</v>
      </c>
      <c r="B1268" s="25" t="s">
        <v>1142</v>
      </c>
      <c r="C1268" s="25" t="s">
        <v>14</v>
      </c>
      <c r="D1268" s="25" t="s">
        <v>407</v>
      </c>
      <c r="E1268" s="24" t="b">
        <v>0</v>
      </c>
      <c r="F1268" s="25" t="s">
        <v>11</v>
      </c>
      <c r="G1268" s="25" t="s">
        <v>1143</v>
      </c>
      <c r="H1268" s="25" t="s">
        <v>1144</v>
      </c>
      <c r="I1268" s="25" t="s">
        <v>1145</v>
      </c>
      <c r="J1268" s="24">
        <v>7.2152955421209255E-8</v>
      </c>
      <c r="K1268" s="24">
        <v>2.9877793477837989E-5</v>
      </c>
      <c r="L1268" s="24">
        <v>0.99997005005356676</v>
      </c>
    </row>
    <row r="1269" spans="1:12" ht="102" x14ac:dyDescent="0.2">
      <c r="A1269" s="25" t="s">
        <v>1137</v>
      </c>
      <c r="B1269" s="25" t="s">
        <v>1146</v>
      </c>
      <c r="C1269" s="25" t="s">
        <v>14</v>
      </c>
      <c r="D1269" s="25" t="s">
        <v>407</v>
      </c>
      <c r="E1269" s="24" t="b">
        <v>0</v>
      </c>
      <c r="F1269" s="25" t="s">
        <v>11</v>
      </c>
      <c r="G1269" s="25" t="s">
        <v>1147</v>
      </c>
      <c r="H1269" s="25" t="s">
        <v>9266</v>
      </c>
      <c r="I1269" s="25" t="s">
        <v>9267</v>
      </c>
      <c r="J1269" s="24">
        <v>1.163715889817708E-4</v>
      </c>
      <c r="K1269" s="24">
        <v>8.5486993440684447E-6</v>
      </c>
      <c r="L1269" s="24">
        <v>0.99987507971167422</v>
      </c>
    </row>
    <row r="1270" spans="1:12" ht="242.25" x14ac:dyDescent="0.2">
      <c r="A1270" s="25" t="s">
        <v>1137</v>
      </c>
      <c r="B1270" s="25" t="s">
        <v>1150</v>
      </c>
      <c r="C1270" s="25" t="s">
        <v>14</v>
      </c>
      <c r="D1270" s="25" t="s">
        <v>407</v>
      </c>
      <c r="E1270" s="24" t="b">
        <v>0</v>
      </c>
      <c r="F1270" s="25" t="s">
        <v>11</v>
      </c>
      <c r="G1270" s="25" t="s">
        <v>1151</v>
      </c>
      <c r="H1270" s="25" t="s">
        <v>1152</v>
      </c>
      <c r="I1270" s="25" t="s">
        <v>9268</v>
      </c>
      <c r="J1270" s="24">
        <v>6.9704814444135224E-4</v>
      </c>
      <c r="K1270" s="24">
        <v>1.1563455278131623E-3</v>
      </c>
      <c r="L1270" s="24">
        <v>0.99814660632774543</v>
      </c>
    </row>
    <row r="1271" spans="1:12" ht="165.75" x14ac:dyDescent="0.2">
      <c r="A1271" s="25" t="s">
        <v>1137</v>
      </c>
      <c r="B1271" s="25" t="s">
        <v>1138</v>
      </c>
      <c r="C1271" s="25" t="s">
        <v>14</v>
      </c>
      <c r="D1271" s="25" t="s">
        <v>407</v>
      </c>
      <c r="E1271" s="24" t="b">
        <v>0</v>
      </c>
      <c r="F1271" s="25" t="s">
        <v>11</v>
      </c>
      <c r="G1271" s="25" t="s">
        <v>1152</v>
      </c>
      <c r="H1271" s="25" t="s">
        <v>9269</v>
      </c>
      <c r="I1271" s="25" t="s">
        <v>9270</v>
      </c>
      <c r="J1271" s="24">
        <v>1.361110319592336E-5</v>
      </c>
      <c r="K1271" s="24">
        <v>3.8645207400951316E-3</v>
      </c>
      <c r="L1271" s="24">
        <v>0.99612186815670889</v>
      </c>
    </row>
    <row r="1272" spans="1:12" ht="204" x14ac:dyDescent="0.2">
      <c r="A1272" s="25" t="s">
        <v>1137</v>
      </c>
      <c r="B1272" s="25" t="s">
        <v>8916</v>
      </c>
      <c r="C1272" s="25" t="s">
        <v>14</v>
      </c>
      <c r="D1272" s="25" t="s">
        <v>8821</v>
      </c>
      <c r="E1272" s="24" t="b">
        <v>0</v>
      </c>
      <c r="F1272" s="25" t="s">
        <v>11</v>
      </c>
      <c r="G1272" s="25" t="s">
        <v>8917</v>
      </c>
      <c r="H1272" s="25" t="s">
        <v>8918</v>
      </c>
      <c r="I1272" s="25" t="s">
        <v>11271</v>
      </c>
      <c r="J1272" s="24">
        <v>2.4469099788793032E-4</v>
      </c>
      <c r="K1272" s="24">
        <v>5.0093718008014998E-8</v>
      </c>
      <c r="L1272" s="24">
        <v>0.99975525890839401</v>
      </c>
    </row>
    <row r="1273" spans="1:12" ht="165.75" x14ac:dyDescent="0.2">
      <c r="A1273" s="25" t="s">
        <v>5623</v>
      </c>
      <c r="B1273" s="25" t="s">
        <v>5624</v>
      </c>
      <c r="C1273" s="25" t="s">
        <v>14</v>
      </c>
      <c r="D1273" s="25" t="s">
        <v>4127</v>
      </c>
      <c r="E1273" s="24" t="b">
        <v>0</v>
      </c>
      <c r="F1273" s="25" t="s">
        <v>11</v>
      </c>
      <c r="G1273" s="25" t="s">
        <v>5625</v>
      </c>
      <c r="H1273" s="25" t="s">
        <v>5626</v>
      </c>
      <c r="I1273" s="25" t="s">
        <v>5627</v>
      </c>
      <c r="J1273" s="24">
        <v>4.0005446411961743E-3</v>
      </c>
      <c r="K1273" s="24">
        <v>9.7282496695197954E-9</v>
      </c>
      <c r="L1273" s="24">
        <v>0.99599944563055431</v>
      </c>
    </row>
    <row r="1274" spans="1:12" ht="165.75" x14ac:dyDescent="0.2">
      <c r="A1274" s="25" t="s">
        <v>5623</v>
      </c>
      <c r="B1274" s="25" t="s">
        <v>9043</v>
      </c>
      <c r="C1274" s="25" t="s">
        <v>14</v>
      </c>
      <c r="D1274" s="25" t="s">
        <v>8821</v>
      </c>
      <c r="E1274" s="24" t="b">
        <v>0</v>
      </c>
      <c r="F1274" s="25" t="s">
        <v>11</v>
      </c>
      <c r="G1274" s="25" t="s">
        <v>9085</v>
      </c>
      <c r="H1274" s="25" t="s">
        <v>9044</v>
      </c>
      <c r="I1274" s="25" t="s">
        <v>9045</v>
      </c>
      <c r="J1274" s="24">
        <v>2.0664421785689262E-4</v>
      </c>
      <c r="K1274" s="24">
        <v>3.0834912053313382E-8</v>
      </c>
      <c r="L1274" s="24">
        <v>0.99979332494723105</v>
      </c>
    </row>
    <row r="1275" spans="1:12" ht="140.25" x14ac:dyDescent="0.2">
      <c r="A1275" s="25" t="s">
        <v>3320</v>
      </c>
      <c r="B1275" s="25" t="s">
        <v>6116</v>
      </c>
      <c r="C1275" s="25" t="s">
        <v>14</v>
      </c>
      <c r="D1275" s="25" t="s">
        <v>5924</v>
      </c>
      <c r="E1275" s="24" t="b">
        <v>0</v>
      </c>
      <c r="F1275" s="25" t="s">
        <v>11</v>
      </c>
      <c r="G1275" s="25" t="s">
        <v>9085</v>
      </c>
      <c r="H1275" s="25" t="s">
        <v>6117</v>
      </c>
      <c r="I1275" s="25" t="s">
        <v>10448</v>
      </c>
      <c r="J1275" s="24">
        <v>1.2119574629212073E-6</v>
      </c>
      <c r="K1275" s="24">
        <v>3.4366016289018124E-5</v>
      </c>
      <c r="L1275" s="24">
        <v>0.99996442202624802</v>
      </c>
    </row>
    <row r="1276" spans="1:12" ht="102" x14ac:dyDescent="0.2">
      <c r="A1276" s="25" t="s">
        <v>968</v>
      </c>
      <c r="B1276" s="25" t="s">
        <v>969</v>
      </c>
      <c r="C1276" s="25" t="s">
        <v>14</v>
      </c>
      <c r="D1276" s="25" t="s">
        <v>407</v>
      </c>
      <c r="E1276" s="24" t="b">
        <v>0</v>
      </c>
      <c r="F1276" s="25" t="s">
        <v>11</v>
      </c>
      <c r="G1276" s="25" t="s">
        <v>970</v>
      </c>
      <c r="H1276" s="25" t="s">
        <v>971</v>
      </c>
      <c r="I1276" s="25" t="s">
        <v>972</v>
      </c>
      <c r="J1276" s="24">
        <v>2.5790161713856208E-6</v>
      </c>
      <c r="K1276" s="24">
        <v>2.8237447450978921E-4</v>
      </c>
      <c r="L1276" s="24">
        <v>0.99971504650931886</v>
      </c>
    </row>
    <row r="1277" spans="1:12" ht="114.75" x14ac:dyDescent="0.2">
      <c r="A1277" s="25" t="s">
        <v>968</v>
      </c>
      <c r="B1277" s="25" t="s">
        <v>973</v>
      </c>
      <c r="C1277" s="25" t="s">
        <v>14</v>
      </c>
      <c r="D1277" s="25" t="s">
        <v>407</v>
      </c>
      <c r="E1277" s="24" t="b">
        <v>0</v>
      </c>
      <c r="F1277" s="25" t="s">
        <v>11</v>
      </c>
      <c r="G1277" s="25" t="s">
        <v>9241</v>
      </c>
      <c r="H1277" s="25" t="s">
        <v>975</v>
      </c>
      <c r="I1277" s="25" t="s">
        <v>9242</v>
      </c>
      <c r="J1277" s="24">
        <v>1.3436989381632151E-4</v>
      </c>
      <c r="K1277" s="24">
        <v>1.7222893958148048E-6</v>
      </c>
      <c r="L1277" s="24">
        <v>0.9998639078167878</v>
      </c>
    </row>
    <row r="1278" spans="1:12" ht="153" x14ac:dyDescent="0.2">
      <c r="A1278" s="25" t="s">
        <v>2372</v>
      </c>
      <c r="B1278" s="25" t="s">
        <v>5402</v>
      </c>
      <c r="C1278" s="25" t="s">
        <v>14</v>
      </c>
      <c r="D1278" s="25" t="s">
        <v>4127</v>
      </c>
      <c r="E1278" s="24" t="b">
        <v>0</v>
      </c>
      <c r="F1278" s="25" t="s">
        <v>11</v>
      </c>
      <c r="G1278" s="25" t="s">
        <v>5403</v>
      </c>
      <c r="H1278" s="25" t="s">
        <v>5404</v>
      </c>
      <c r="I1278" s="25" t="s">
        <v>5405</v>
      </c>
      <c r="J1278" s="24">
        <v>0.27609408623640097</v>
      </c>
      <c r="K1278" s="24">
        <v>4.544744258907916E-7</v>
      </c>
      <c r="L1278" s="24">
        <v>0.72390545928917316</v>
      </c>
    </row>
    <row r="1279" spans="1:12" ht="178.5" x14ac:dyDescent="0.2">
      <c r="A1279" s="25" t="s">
        <v>5025</v>
      </c>
      <c r="B1279" s="25" t="s">
        <v>5026</v>
      </c>
      <c r="C1279" s="25" t="s">
        <v>14</v>
      </c>
      <c r="D1279" s="25" t="s">
        <v>4127</v>
      </c>
      <c r="E1279" s="24" t="b">
        <v>0</v>
      </c>
      <c r="F1279" s="25" t="s">
        <v>11</v>
      </c>
      <c r="G1279" s="25" t="s">
        <v>10178</v>
      </c>
      <c r="H1279" s="25" t="s">
        <v>10179</v>
      </c>
      <c r="I1279" s="25" t="s">
        <v>5029</v>
      </c>
      <c r="J1279" s="24">
        <v>8.6200764865847554E-7</v>
      </c>
      <c r="K1279" s="24">
        <v>3.3133610931530205E-9</v>
      </c>
      <c r="L1279" s="24">
        <v>0.99999913467899026</v>
      </c>
    </row>
    <row r="1280" spans="1:12" ht="76.5" x14ac:dyDescent="0.2">
      <c r="A1280" s="25" t="s">
        <v>6566</v>
      </c>
      <c r="B1280" s="25" t="s">
        <v>6567</v>
      </c>
      <c r="C1280" s="25" t="s">
        <v>14</v>
      </c>
      <c r="D1280" s="25" t="s">
        <v>6339</v>
      </c>
      <c r="E1280" s="24" t="b">
        <v>0</v>
      </c>
      <c r="F1280" s="25" t="s">
        <v>11</v>
      </c>
      <c r="G1280" s="25" t="s">
        <v>10542</v>
      </c>
      <c r="H1280" s="25" t="s">
        <v>6569</v>
      </c>
      <c r="I1280" s="25" t="s">
        <v>9085</v>
      </c>
      <c r="J1280" s="24">
        <v>4.4368606248538687E-9</v>
      </c>
      <c r="K1280" s="24">
        <v>2.3383747181371858E-8</v>
      </c>
      <c r="L1280" s="24">
        <v>0.99999997217939229</v>
      </c>
    </row>
    <row r="1281" spans="1:12" ht="204" x14ac:dyDescent="0.2">
      <c r="A1281" s="25" t="s">
        <v>2551</v>
      </c>
      <c r="B1281" s="25" t="s">
        <v>2552</v>
      </c>
      <c r="C1281" s="25" t="s">
        <v>14</v>
      </c>
      <c r="D1281" s="25" t="s">
        <v>407</v>
      </c>
      <c r="E1281" s="24" t="b">
        <v>0</v>
      </c>
      <c r="F1281" s="25" t="s">
        <v>11</v>
      </c>
      <c r="G1281" s="25" t="s">
        <v>2553</v>
      </c>
      <c r="H1281" s="25" t="s">
        <v>9535</v>
      </c>
      <c r="I1281" s="25" t="s">
        <v>9536</v>
      </c>
      <c r="J1281" s="24">
        <v>2.9671970246640927E-11</v>
      </c>
      <c r="K1281" s="24">
        <v>5.6580730769434752E-8</v>
      </c>
      <c r="L1281" s="24">
        <v>0.9999999433895973</v>
      </c>
    </row>
    <row r="1282" spans="1:12" ht="63.75" x14ac:dyDescent="0.2">
      <c r="A1282" s="25" t="s">
        <v>393</v>
      </c>
      <c r="B1282" s="25" t="s">
        <v>4909</v>
      </c>
      <c r="C1282" s="25" t="s">
        <v>14</v>
      </c>
      <c r="D1282" s="25" t="s">
        <v>4127</v>
      </c>
      <c r="E1282" s="24" t="b">
        <v>0</v>
      </c>
      <c r="F1282" s="25" t="s">
        <v>11</v>
      </c>
      <c r="G1282" s="25" t="s">
        <v>4910</v>
      </c>
      <c r="H1282" s="25" t="s">
        <v>4911</v>
      </c>
      <c r="I1282" s="25" t="s">
        <v>9085</v>
      </c>
      <c r="J1282" s="24">
        <v>1.106795258261883E-4</v>
      </c>
      <c r="K1282" s="24">
        <v>1.5461677391534157E-8</v>
      </c>
      <c r="L1282" s="24">
        <v>0.9998893050124964</v>
      </c>
    </row>
    <row r="1283" spans="1:12" ht="229.5" x14ac:dyDescent="0.2">
      <c r="A1283" s="25" t="s">
        <v>2829</v>
      </c>
      <c r="B1283" s="25" t="s">
        <v>2830</v>
      </c>
      <c r="C1283" s="25" t="s">
        <v>14</v>
      </c>
      <c r="D1283" s="25" t="s">
        <v>2780</v>
      </c>
      <c r="E1283" s="24" t="b">
        <v>0</v>
      </c>
      <c r="F1283" s="25" t="s">
        <v>11</v>
      </c>
      <c r="G1283" s="25" t="s">
        <v>2831</v>
      </c>
      <c r="H1283" s="25" t="s">
        <v>9589</v>
      </c>
      <c r="I1283" s="25" t="s">
        <v>2833</v>
      </c>
      <c r="J1283" s="24">
        <v>5.2614705041217198E-7</v>
      </c>
      <c r="K1283" s="24">
        <v>1.1278271542264641E-5</v>
      </c>
      <c r="L1283" s="24">
        <v>0.99998819558140728</v>
      </c>
    </row>
    <row r="1284" spans="1:12" ht="102" x14ac:dyDescent="0.2">
      <c r="A1284" s="25" t="s">
        <v>3631</v>
      </c>
      <c r="B1284" s="25" t="s">
        <v>3632</v>
      </c>
      <c r="C1284" s="25" t="s">
        <v>14</v>
      </c>
      <c r="D1284" s="25" t="s">
        <v>3036</v>
      </c>
      <c r="E1284" s="24" t="b">
        <v>0</v>
      </c>
      <c r="F1284" s="25" t="s">
        <v>11</v>
      </c>
      <c r="G1284" s="25" t="s">
        <v>9711</v>
      </c>
      <c r="H1284" s="25" t="s">
        <v>3634</v>
      </c>
      <c r="I1284" s="25" t="s">
        <v>9085</v>
      </c>
      <c r="J1284" s="24">
        <v>7.1640038371158327E-5</v>
      </c>
      <c r="K1284" s="24">
        <v>4.8999215154522397E-3</v>
      </c>
      <c r="L1284" s="24">
        <v>0.99502843844617661</v>
      </c>
    </row>
    <row r="1285" spans="1:12" ht="140.25" x14ac:dyDescent="0.2">
      <c r="A1285" s="25" t="s">
        <v>1423</v>
      </c>
      <c r="B1285" s="25" t="s">
        <v>1424</v>
      </c>
      <c r="C1285" s="25" t="s">
        <v>14</v>
      </c>
      <c r="D1285" s="25" t="s">
        <v>407</v>
      </c>
      <c r="E1285" s="24" t="b">
        <v>0</v>
      </c>
      <c r="F1285" s="25" t="s">
        <v>11</v>
      </c>
      <c r="G1285" s="25" t="s">
        <v>1425</v>
      </c>
      <c r="H1285" s="25" t="s">
        <v>9331</v>
      </c>
      <c r="I1285" s="25" t="s">
        <v>1427</v>
      </c>
      <c r="J1285" s="24">
        <v>6.5118462544480825E-10</v>
      </c>
      <c r="K1285" s="24">
        <v>2.6767719446944028E-7</v>
      </c>
      <c r="L1285" s="24">
        <v>0.99999973167162104</v>
      </c>
    </row>
    <row r="1286" spans="1:12" ht="76.5" x14ac:dyDescent="0.2">
      <c r="A1286" s="25" t="s">
        <v>1423</v>
      </c>
      <c r="B1286" s="25" t="s">
        <v>1424</v>
      </c>
      <c r="C1286" s="25" t="s">
        <v>14</v>
      </c>
      <c r="D1286" s="25" t="s">
        <v>407</v>
      </c>
      <c r="E1286" s="24" t="b">
        <v>0</v>
      </c>
      <c r="F1286" s="25" t="s">
        <v>11</v>
      </c>
      <c r="G1286" s="25" t="s">
        <v>1428</v>
      </c>
      <c r="H1286" s="25" t="s">
        <v>1429</v>
      </c>
      <c r="I1286" s="25" t="s">
        <v>1430</v>
      </c>
      <c r="J1286" s="24">
        <v>1.7323265388346628E-7</v>
      </c>
      <c r="K1286" s="24">
        <v>2.1600535432145806E-2</v>
      </c>
      <c r="L1286" s="24">
        <v>0.97839929133520021</v>
      </c>
    </row>
    <row r="1287" spans="1:12" ht="140.25" x14ac:dyDescent="0.2">
      <c r="A1287" s="25" t="s">
        <v>944</v>
      </c>
      <c r="B1287" s="25" t="s">
        <v>945</v>
      </c>
      <c r="C1287" s="25" t="s">
        <v>14</v>
      </c>
      <c r="D1287" s="25" t="s">
        <v>407</v>
      </c>
      <c r="E1287" s="24" t="b">
        <v>0</v>
      </c>
      <c r="F1287" s="25" t="s">
        <v>11</v>
      </c>
      <c r="G1287" s="25" t="s">
        <v>9240</v>
      </c>
      <c r="H1287" s="25" t="s">
        <v>947</v>
      </c>
      <c r="I1287" s="25" t="s">
        <v>9085</v>
      </c>
      <c r="J1287" s="24">
        <v>4.8817777071222795E-7</v>
      </c>
      <c r="K1287" s="24">
        <v>1.0732673098438037E-2</v>
      </c>
      <c r="L1287" s="24">
        <v>0.98926683872379129</v>
      </c>
    </row>
    <row r="1288" spans="1:12" ht="89.25" x14ac:dyDescent="0.2">
      <c r="A1288" s="25" t="s">
        <v>944</v>
      </c>
      <c r="B1288" s="25" t="s">
        <v>6018</v>
      </c>
      <c r="C1288" s="25" t="s">
        <v>14</v>
      </c>
      <c r="D1288" s="25" t="s">
        <v>5924</v>
      </c>
      <c r="E1288" s="24" t="b">
        <v>0</v>
      </c>
      <c r="F1288" s="25" t="s">
        <v>11</v>
      </c>
      <c r="G1288" s="25" t="s">
        <v>9085</v>
      </c>
      <c r="H1288" s="25" t="s">
        <v>6019</v>
      </c>
      <c r="I1288" s="25" t="s">
        <v>6020</v>
      </c>
      <c r="J1288" s="24">
        <v>2.4684281266527381E-6</v>
      </c>
      <c r="K1288" s="24">
        <v>8.3946949644630061E-9</v>
      </c>
      <c r="L1288" s="24">
        <v>0.99999752317717827</v>
      </c>
    </row>
    <row r="1289" spans="1:12" ht="114.75" x14ac:dyDescent="0.2">
      <c r="A1289" s="25" t="s">
        <v>3930</v>
      </c>
      <c r="B1289" s="25" t="s">
        <v>9782</v>
      </c>
      <c r="C1289" s="25" t="s">
        <v>14</v>
      </c>
      <c r="D1289" s="25" t="s">
        <v>3906</v>
      </c>
      <c r="E1289" s="24" t="b">
        <v>0</v>
      </c>
      <c r="F1289" s="25" t="s">
        <v>11</v>
      </c>
      <c r="G1289" s="25" t="s">
        <v>3931</v>
      </c>
      <c r="H1289" s="25" t="s">
        <v>3932</v>
      </c>
      <c r="I1289" s="25" t="s">
        <v>9085</v>
      </c>
      <c r="J1289" s="24">
        <v>3.6978493971198673E-5</v>
      </c>
      <c r="K1289" s="24">
        <v>1.4802140186673021E-8</v>
      </c>
      <c r="L1289" s="24">
        <v>0.99996300670388871</v>
      </c>
    </row>
    <row r="1290" spans="1:12" ht="229.5" x14ac:dyDescent="0.2">
      <c r="A1290" s="25" t="s">
        <v>6320</v>
      </c>
      <c r="B1290" s="25" t="s">
        <v>6321</v>
      </c>
      <c r="C1290" s="25" t="s">
        <v>14</v>
      </c>
      <c r="D1290" s="25" t="s">
        <v>5924</v>
      </c>
      <c r="E1290" s="24" t="b">
        <v>0</v>
      </c>
      <c r="F1290" s="25" t="s">
        <v>11</v>
      </c>
      <c r="G1290" s="25" t="s">
        <v>6322</v>
      </c>
      <c r="H1290" s="25" t="s">
        <v>10495</v>
      </c>
      <c r="I1290" s="25" t="s">
        <v>10496</v>
      </c>
      <c r="J1290" s="24">
        <v>3.4482779804394776E-5</v>
      </c>
      <c r="K1290" s="24">
        <v>5.2363587678307197E-7</v>
      </c>
      <c r="L1290" s="24">
        <v>0.99996499358431878</v>
      </c>
    </row>
    <row r="1291" spans="1:12" ht="89.25" x14ac:dyDescent="0.2">
      <c r="A1291" s="25" t="s">
        <v>6055</v>
      </c>
      <c r="B1291" s="25" t="s">
        <v>6056</v>
      </c>
      <c r="C1291" s="25" t="s">
        <v>14</v>
      </c>
      <c r="D1291" s="25" t="s">
        <v>5924</v>
      </c>
      <c r="E1291" s="24" t="b">
        <v>0</v>
      </c>
      <c r="F1291" s="25" t="s">
        <v>11</v>
      </c>
      <c r="G1291" s="25" t="s">
        <v>6057</v>
      </c>
      <c r="H1291" s="25" t="s">
        <v>6058</v>
      </c>
      <c r="I1291" s="25" t="s">
        <v>6059</v>
      </c>
      <c r="J1291" s="24">
        <v>3.5275654156191414E-9</v>
      </c>
      <c r="K1291" s="24">
        <v>3.6373293375990012E-10</v>
      </c>
      <c r="L1291" s="24">
        <v>0.99999999610870161</v>
      </c>
    </row>
    <row r="1292" spans="1:12" ht="191.25" x14ac:dyDescent="0.2">
      <c r="A1292" s="25" t="s">
        <v>5030</v>
      </c>
      <c r="B1292" s="25" t="s">
        <v>5031</v>
      </c>
      <c r="C1292" s="25" t="s">
        <v>14</v>
      </c>
      <c r="D1292" s="25" t="s">
        <v>4127</v>
      </c>
      <c r="E1292" s="24" t="b">
        <v>0</v>
      </c>
      <c r="F1292" s="25" t="s">
        <v>11</v>
      </c>
      <c r="G1292" s="25" t="s">
        <v>5032</v>
      </c>
      <c r="H1292" s="25" t="s">
        <v>5033</v>
      </c>
      <c r="I1292" s="25" t="s">
        <v>5034</v>
      </c>
      <c r="J1292" s="24">
        <v>3.8855818364396001E-4</v>
      </c>
      <c r="K1292" s="24">
        <v>6.7330880681298633E-5</v>
      </c>
      <c r="L1292" s="24">
        <v>0.99954411093567475</v>
      </c>
    </row>
    <row r="1293" spans="1:12" ht="204" x14ac:dyDescent="0.2">
      <c r="A1293" s="25" t="s">
        <v>5648</v>
      </c>
      <c r="B1293" s="25" t="s">
        <v>5649</v>
      </c>
      <c r="C1293" s="25" t="s">
        <v>14</v>
      </c>
      <c r="D1293" s="25" t="s">
        <v>4127</v>
      </c>
      <c r="E1293" s="24" t="b">
        <v>0</v>
      </c>
      <c r="F1293" s="25" t="s">
        <v>11</v>
      </c>
      <c r="G1293" s="25" t="s">
        <v>5650</v>
      </c>
      <c r="H1293" s="25" t="s">
        <v>5651</v>
      </c>
      <c r="I1293" s="25" t="s">
        <v>5652</v>
      </c>
      <c r="J1293" s="24">
        <v>1.2906423143311356E-6</v>
      </c>
      <c r="K1293" s="24">
        <v>2.552270604460969E-8</v>
      </c>
      <c r="L1293" s="24">
        <v>0.99999868383497958</v>
      </c>
    </row>
    <row r="1294" spans="1:12" ht="89.25" x14ac:dyDescent="0.2">
      <c r="A1294" s="25" t="s">
        <v>5648</v>
      </c>
      <c r="B1294" s="25" t="s">
        <v>9051</v>
      </c>
      <c r="C1294" s="25" t="s">
        <v>14</v>
      </c>
      <c r="D1294" s="25" t="s">
        <v>8821</v>
      </c>
      <c r="E1294" s="24" t="b">
        <v>0</v>
      </c>
      <c r="F1294" s="25" t="s">
        <v>11</v>
      </c>
      <c r="G1294" s="25" t="s">
        <v>9052</v>
      </c>
      <c r="H1294" s="25" t="s">
        <v>9053</v>
      </c>
      <c r="I1294" s="25" t="s">
        <v>11310</v>
      </c>
      <c r="J1294" s="24">
        <v>2.6623487934076241E-9</v>
      </c>
      <c r="K1294" s="24">
        <v>6.2211010899914975E-9</v>
      </c>
      <c r="L1294" s="24">
        <v>0.99999999111655014</v>
      </c>
    </row>
    <row r="1295" spans="1:12" ht="191.25" x14ac:dyDescent="0.2">
      <c r="A1295" s="25" t="s">
        <v>2748</v>
      </c>
      <c r="B1295" s="25" t="s">
        <v>2753</v>
      </c>
      <c r="C1295" s="25" t="s">
        <v>14</v>
      </c>
      <c r="D1295" s="25" t="s">
        <v>407</v>
      </c>
      <c r="E1295" s="24" t="b">
        <v>0</v>
      </c>
      <c r="F1295" s="25" t="s">
        <v>11</v>
      </c>
      <c r="G1295" s="25" t="s">
        <v>9572</v>
      </c>
      <c r="H1295" s="25" t="s">
        <v>9573</v>
      </c>
      <c r="I1295" s="25" t="s">
        <v>9574</v>
      </c>
      <c r="J1295" s="24">
        <v>1.4645590296220471E-8</v>
      </c>
      <c r="K1295" s="24">
        <v>1.6012263877587061E-9</v>
      </c>
      <c r="L1295" s="24">
        <v>0.99999998375318322</v>
      </c>
    </row>
    <row r="1296" spans="1:12" ht="140.25" x14ac:dyDescent="0.2">
      <c r="A1296" s="25" t="s">
        <v>6068</v>
      </c>
      <c r="B1296" s="25" t="s">
        <v>6069</v>
      </c>
      <c r="C1296" s="25" t="s">
        <v>14</v>
      </c>
      <c r="D1296" s="25" t="s">
        <v>5924</v>
      </c>
      <c r="E1296" s="24" t="b">
        <v>0</v>
      </c>
      <c r="F1296" s="25" t="s">
        <v>11</v>
      </c>
      <c r="G1296" s="25" t="s">
        <v>6070</v>
      </c>
      <c r="H1296" s="25" t="s">
        <v>6071</v>
      </c>
      <c r="I1296" s="25" t="s">
        <v>10433</v>
      </c>
      <c r="J1296" s="24">
        <v>9.4181608593645798E-4</v>
      </c>
      <c r="K1296" s="24">
        <v>2.5797555327313154E-4</v>
      </c>
      <c r="L1296" s="24">
        <v>0.99880020836079053</v>
      </c>
    </row>
    <row r="1297" spans="1:12" ht="165.75" x14ac:dyDescent="0.2">
      <c r="A1297" s="25" t="s">
        <v>1574</v>
      </c>
      <c r="B1297" s="25" t="s">
        <v>1575</v>
      </c>
      <c r="C1297" s="25" t="s">
        <v>14</v>
      </c>
      <c r="D1297" s="25" t="s">
        <v>407</v>
      </c>
      <c r="E1297" s="24" t="b">
        <v>0</v>
      </c>
      <c r="F1297" s="25" t="s">
        <v>11</v>
      </c>
      <c r="G1297" s="25" t="s">
        <v>1576</v>
      </c>
      <c r="H1297" s="25" t="s">
        <v>1577</v>
      </c>
      <c r="I1297" s="25" t="s">
        <v>1578</v>
      </c>
      <c r="J1297" s="24">
        <v>1.0634481530250717E-4</v>
      </c>
      <c r="K1297" s="24">
        <v>1.4598262681804646E-5</v>
      </c>
      <c r="L1297" s="24">
        <v>0.99987905692201573</v>
      </c>
    </row>
    <row r="1298" spans="1:12" ht="127.5" x14ac:dyDescent="0.2">
      <c r="A1298" s="25" t="s">
        <v>6167</v>
      </c>
      <c r="B1298" s="25" t="s">
        <v>6168</v>
      </c>
      <c r="C1298" s="25" t="s">
        <v>14</v>
      </c>
      <c r="D1298" s="25" t="s">
        <v>5924</v>
      </c>
      <c r="E1298" s="24" t="b">
        <v>0</v>
      </c>
      <c r="F1298" s="25" t="s">
        <v>11</v>
      </c>
      <c r="G1298" s="25" t="s">
        <v>9085</v>
      </c>
      <c r="H1298" s="25" t="s">
        <v>6169</v>
      </c>
      <c r="I1298" s="25" t="s">
        <v>10465</v>
      </c>
      <c r="J1298" s="24">
        <v>8.5233807667076161E-8</v>
      </c>
      <c r="K1298" s="24">
        <v>2.1210735616415278E-4</v>
      </c>
      <c r="L1298" s="24">
        <v>0.99978780741002826</v>
      </c>
    </row>
    <row r="1299" spans="1:12" ht="114.75" x14ac:dyDescent="0.2">
      <c r="A1299" s="25" t="s">
        <v>1938</v>
      </c>
      <c r="B1299" s="25" t="s">
        <v>1939</v>
      </c>
      <c r="C1299" s="25" t="s">
        <v>14</v>
      </c>
      <c r="D1299" s="25" t="s">
        <v>407</v>
      </c>
      <c r="E1299" s="24" t="b">
        <v>0</v>
      </c>
      <c r="F1299" s="25" t="s">
        <v>11</v>
      </c>
      <c r="G1299" s="25" t="s">
        <v>1940</v>
      </c>
      <c r="H1299" s="25" t="s">
        <v>9425</v>
      </c>
      <c r="I1299" s="25" t="s">
        <v>1942</v>
      </c>
      <c r="J1299" s="24">
        <v>1.0448339070159107E-2</v>
      </c>
      <c r="K1299" s="24">
        <v>3.5071886039694583E-6</v>
      </c>
      <c r="L1299" s="24">
        <v>0.98954815374123695</v>
      </c>
    </row>
    <row r="1300" spans="1:12" ht="165.75" x14ac:dyDescent="0.2">
      <c r="A1300" s="25" t="s">
        <v>5361</v>
      </c>
      <c r="B1300" s="25" t="s">
        <v>5362</v>
      </c>
      <c r="C1300" s="25" t="s">
        <v>14</v>
      </c>
      <c r="D1300" s="25" t="s">
        <v>4127</v>
      </c>
      <c r="E1300" s="24" t="b">
        <v>0</v>
      </c>
      <c r="F1300" s="25" t="s">
        <v>11</v>
      </c>
      <c r="G1300" s="25" t="s">
        <v>5363</v>
      </c>
      <c r="H1300" s="25" t="s">
        <v>5364</v>
      </c>
      <c r="I1300" s="25" t="s">
        <v>5365</v>
      </c>
      <c r="J1300" s="24">
        <v>4.1948702669235782E-6</v>
      </c>
      <c r="K1300" s="24">
        <v>2.5968619373901594E-7</v>
      </c>
      <c r="L1300" s="24">
        <v>0.9999955454435393</v>
      </c>
    </row>
    <row r="1301" spans="1:12" ht="114.75" x14ac:dyDescent="0.2">
      <c r="A1301" s="25" t="s">
        <v>5628</v>
      </c>
      <c r="B1301" s="25" t="s">
        <v>5629</v>
      </c>
      <c r="C1301" s="25" t="s">
        <v>14</v>
      </c>
      <c r="D1301" s="25" t="s">
        <v>4127</v>
      </c>
      <c r="E1301" s="24" t="b">
        <v>0</v>
      </c>
      <c r="F1301" s="25" t="s">
        <v>11</v>
      </c>
      <c r="G1301" s="25" t="s">
        <v>5630</v>
      </c>
      <c r="H1301" s="25" t="s">
        <v>5631</v>
      </c>
      <c r="I1301" s="25" t="s">
        <v>5632</v>
      </c>
      <c r="J1301" s="24">
        <v>3.1246280152091857E-7</v>
      </c>
      <c r="K1301" s="24">
        <v>5.2765109043836485E-11</v>
      </c>
      <c r="L1301" s="24">
        <v>0.99999968748443346</v>
      </c>
    </row>
    <row r="1302" spans="1:12" ht="178.5" x14ac:dyDescent="0.2">
      <c r="A1302" s="25" t="s">
        <v>5438</v>
      </c>
      <c r="B1302" s="25" t="s">
        <v>5439</v>
      </c>
      <c r="C1302" s="25" t="s">
        <v>14</v>
      </c>
      <c r="D1302" s="25" t="s">
        <v>4127</v>
      </c>
      <c r="E1302" s="24" t="b">
        <v>0</v>
      </c>
      <c r="F1302" s="25" t="s">
        <v>11</v>
      </c>
      <c r="G1302" s="25" t="s">
        <v>5440</v>
      </c>
      <c r="H1302" s="25" t="s">
        <v>5441</v>
      </c>
      <c r="I1302" s="25" t="s">
        <v>10289</v>
      </c>
      <c r="J1302" s="24">
        <v>1.0150785150515099E-5</v>
      </c>
      <c r="K1302" s="24">
        <v>1.4995913959771561E-5</v>
      </c>
      <c r="L1302" s="24">
        <v>0.99997485330088964</v>
      </c>
    </row>
    <row r="1303" spans="1:12" ht="178.5" x14ac:dyDescent="0.2">
      <c r="A1303" s="25" t="s">
        <v>5438</v>
      </c>
      <c r="B1303" s="25" t="s">
        <v>5443</v>
      </c>
      <c r="C1303" s="25" t="s">
        <v>14</v>
      </c>
      <c r="D1303" s="25" t="s">
        <v>4127</v>
      </c>
      <c r="E1303" s="24" t="b">
        <v>0</v>
      </c>
      <c r="F1303" s="25" t="s">
        <v>11</v>
      </c>
      <c r="G1303" s="25" t="s">
        <v>10290</v>
      </c>
      <c r="H1303" s="25" t="s">
        <v>5445</v>
      </c>
      <c r="I1303" s="25" t="s">
        <v>5446</v>
      </c>
      <c r="J1303" s="24">
        <v>4.964988887952046E-2</v>
      </c>
      <c r="K1303" s="24">
        <v>1.0538246604623613E-5</v>
      </c>
      <c r="L1303" s="24">
        <v>0.95033957287387494</v>
      </c>
    </row>
    <row r="1304" spans="1:12" ht="127.5" x14ac:dyDescent="0.2">
      <c r="A1304" s="25" t="s">
        <v>1105</v>
      </c>
      <c r="B1304" s="25" t="s">
        <v>1106</v>
      </c>
      <c r="C1304" s="25" t="s">
        <v>14</v>
      </c>
      <c r="D1304" s="25" t="s">
        <v>407</v>
      </c>
      <c r="E1304" s="24" t="b">
        <v>0</v>
      </c>
      <c r="F1304" s="25" t="s">
        <v>11</v>
      </c>
      <c r="G1304" s="25" t="s">
        <v>1107</v>
      </c>
      <c r="H1304" s="25" t="s">
        <v>1108</v>
      </c>
      <c r="I1304" s="25" t="s">
        <v>1109</v>
      </c>
      <c r="J1304" s="24">
        <v>4.2435490790868376E-8</v>
      </c>
      <c r="K1304" s="24">
        <v>8.3020243896215718E-7</v>
      </c>
      <c r="L1304" s="24">
        <v>0.99999912736207019</v>
      </c>
    </row>
    <row r="1305" spans="1:12" ht="63.75" x14ac:dyDescent="0.2">
      <c r="A1305" s="25" t="s">
        <v>1105</v>
      </c>
      <c r="B1305" s="25" t="s">
        <v>1110</v>
      </c>
      <c r="C1305" s="25" t="s">
        <v>14</v>
      </c>
      <c r="D1305" s="25" t="s">
        <v>407</v>
      </c>
      <c r="E1305" s="24" t="b">
        <v>0</v>
      </c>
      <c r="F1305" s="25" t="s">
        <v>11</v>
      </c>
      <c r="G1305" s="25" t="s">
        <v>1111</v>
      </c>
      <c r="H1305" s="25" t="s">
        <v>1112</v>
      </c>
      <c r="I1305" s="25" t="s">
        <v>9085</v>
      </c>
      <c r="J1305" s="24">
        <v>4.624071599469736E-6</v>
      </c>
      <c r="K1305" s="24">
        <v>1.7605436727867501E-2</v>
      </c>
      <c r="L1305" s="24">
        <v>0.98238993920053308</v>
      </c>
    </row>
    <row r="1306" spans="1:12" ht="331.5" x14ac:dyDescent="0.2">
      <c r="A1306" s="25" t="s">
        <v>2698</v>
      </c>
      <c r="B1306" s="25" t="s">
        <v>2699</v>
      </c>
      <c r="C1306" s="25" t="s">
        <v>14</v>
      </c>
      <c r="D1306" s="25" t="s">
        <v>407</v>
      </c>
      <c r="E1306" s="24" t="b">
        <v>0</v>
      </c>
      <c r="F1306" s="25" t="s">
        <v>11</v>
      </c>
      <c r="G1306" s="25" t="s">
        <v>2700</v>
      </c>
      <c r="H1306" s="25" t="s">
        <v>2701</v>
      </c>
      <c r="I1306" s="25" t="s">
        <v>9565</v>
      </c>
      <c r="J1306" s="24">
        <v>5.6712175543442705E-8</v>
      </c>
      <c r="K1306" s="24">
        <v>7.3983022558655163E-4</v>
      </c>
      <c r="L1306" s="24">
        <v>0.99926011306223794</v>
      </c>
    </row>
    <row r="1307" spans="1:12" ht="102" x14ac:dyDescent="0.2">
      <c r="A1307" s="25" t="s">
        <v>4256</v>
      </c>
      <c r="B1307" s="25" t="s">
        <v>4257</v>
      </c>
      <c r="C1307" s="25" t="s">
        <v>14</v>
      </c>
      <c r="D1307" s="25" t="s">
        <v>4127</v>
      </c>
      <c r="E1307" s="24" t="b">
        <v>0</v>
      </c>
      <c r="F1307" s="25" t="s">
        <v>11</v>
      </c>
      <c r="G1307" s="25" t="s">
        <v>4258</v>
      </c>
      <c r="H1307" s="25" t="s">
        <v>4259</v>
      </c>
      <c r="I1307" s="25" t="s">
        <v>9922</v>
      </c>
      <c r="J1307" s="24">
        <v>1.9654510114290846E-9</v>
      </c>
      <c r="K1307" s="24">
        <v>9.857436421127343E-9</v>
      </c>
      <c r="L1307" s="24">
        <v>0.99999998817711255</v>
      </c>
    </row>
    <row r="1308" spans="1:12" ht="229.5" x14ac:dyDescent="0.2">
      <c r="A1308" s="25" t="s">
        <v>4256</v>
      </c>
      <c r="B1308" s="25" t="s">
        <v>4261</v>
      </c>
      <c r="C1308" s="25" t="s">
        <v>14</v>
      </c>
      <c r="D1308" s="25" t="s">
        <v>4127</v>
      </c>
      <c r="E1308" s="24" t="b">
        <v>0</v>
      </c>
      <c r="F1308" s="25" t="s">
        <v>11</v>
      </c>
      <c r="G1308" s="25" t="s">
        <v>9923</v>
      </c>
      <c r="H1308" s="25" t="s">
        <v>9924</v>
      </c>
      <c r="I1308" s="25" t="s">
        <v>9925</v>
      </c>
      <c r="J1308" s="24">
        <v>1.333743349263215E-8</v>
      </c>
      <c r="K1308" s="24">
        <v>7.3591303304793425E-9</v>
      </c>
      <c r="L1308" s="24">
        <v>0.9999999793034362</v>
      </c>
    </row>
    <row r="1309" spans="1:12" ht="89.25" x14ac:dyDescent="0.2">
      <c r="A1309" s="25" t="s">
        <v>951</v>
      </c>
      <c r="B1309" s="25" t="s">
        <v>4407</v>
      </c>
      <c r="C1309" s="25" t="s">
        <v>14</v>
      </c>
      <c r="D1309" s="25" t="s">
        <v>4127</v>
      </c>
      <c r="E1309" s="24" t="b">
        <v>0</v>
      </c>
      <c r="F1309" s="25" t="s">
        <v>11</v>
      </c>
      <c r="G1309" s="25" t="s">
        <v>4408</v>
      </c>
      <c r="H1309" s="25" t="s">
        <v>4409</v>
      </c>
      <c r="I1309" s="25" t="s">
        <v>4410</v>
      </c>
      <c r="J1309" s="24">
        <v>2.5037807642071986E-5</v>
      </c>
      <c r="K1309" s="24">
        <v>5.8473128831384067E-10</v>
      </c>
      <c r="L1309" s="24">
        <v>0.99997496160762667</v>
      </c>
    </row>
    <row r="1310" spans="1:12" ht="191.25" x14ac:dyDescent="0.2">
      <c r="A1310" s="25" t="s">
        <v>5560</v>
      </c>
      <c r="B1310" s="25" t="s">
        <v>5561</v>
      </c>
      <c r="C1310" s="25" t="s">
        <v>14</v>
      </c>
      <c r="D1310" s="25" t="s">
        <v>4127</v>
      </c>
      <c r="E1310" s="24" t="b">
        <v>0</v>
      </c>
      <c r="F1310" s="25" t="s">
        <v>11</v>
      </c>
      <c r="G1310" s="25" t="s">
        <v>5562</v>
      </c>
      <c r="H1310" s="25" t="s">
        <v>10326</v>
      </c>
      <c r="I1310" s="25" t="s">
        <v>10327</v>
      </c>
      <c r="J1310" s="24">
        <v>9.1723517207338131E-7</v>
      </c>
      <c r="K1310" s="24">
        <v>7.7711579074250589E-5</v>
      </c>
      <c r="L1310" s="24">
        <v>0.99992137118575375</v>
      </c>
    </row>
    <row r="1311" spans="1:12" ht="114.75" x14ac:dyDescent="0.2">
      <c r="A1311" s="25" t="s">
        <v>64</v>
      </c>
      <c r="B1311" s="25" t="s">
        <v>2297</v>
      </c>
      <c r="C1311" s="25" t="s">
        <v>14</v>
      </c>
      <c r="D1311" s="25" t="s">
        <v>407</v>
      </c>
      <c r="E1311" s="24" t="b">
        <v>0</v>
      </c>
      <c r="F1311" s="25" t="s">
        <v>11</v>
      </c>
      <c r="G1311" s="25" t="s">
        <v>2298</v>
      </c>
      <c r="H1311" s="25" t="s">
        <v>2299</v>
      </c>
      <c r="I1311" s="25" t="s">
        <v>9493</v>
      </c>
      <c r="J1311" s="24">
        <v>3.2605670581600751E-7</v>
      </c>
      <c r="K1311" s="24">
        <v>4.9932234263976078E-7</v>
      </c>
      <c r="L1311" s="24">
        <v>0.99999917462095156</v>
      </c>
    </row>
    <row r="1312" spans="1:12" ht="127.5" x14ac:dyDescent="0.2">
      <c r="A1312" s="25" t="s">
        <v>64</v>
      </c>
      <c r="B1312" s="25" t="s">
        <v>2301</v>
      </c>
      <c r="C1312" s="25" t="s">
        <v>14</v>
      </c>
      <c r="D1312" s="25" t="s">
        <v>407</v>
      </c>
      <c r="E1312" s="24" t="b">
        <v>0</v>
      </c>
      <c r="F1312" s="25" t="s">
        <v>11</v>
      </c>
      <c r="G1312" s="25" t="s">
        <v>9494</v>
      </c>
      <c r="H1312" s="25" t="s">
        <v>2303</v>
      </c>
      <c r="I1312" s="25" t="s">
        <v>2304</v>
      </c>
      <c r="J1312" s="24">
        <v>2.2223493989649735E-6</v>
      </c>
      <c r="K1312" s="24">
        <v>7.4524557407508929E-4</v>
      </c>
      <c r="L1312" s="24">
        <v>0.99925253207652598</v>
      </c>
    </row>
    <row r="1313" spans="1:12" ht="63.75" x14ac:dyDescent="0.2">
      <c r="A1313" s="25" t="s">
        <v>7898</v>
      </c>
      <c r="B1313" s="25" t="s">
        <v>7899</v>
      </c>
      <c r="C1313" s="25" t="s">
        <v>14</v>
      </c>
      <c r="D1313" s="25" t="s">
        <v>6339</v>
      </c>
      <c r="E1313" s="24" t="b">
        <v>0</v>
      </c>
      <c r="F1313" s="25" t="s">
        <v>11</v>
      </c>
      <c r="G1313" s="25" t="s">
        <v>7909</v>
      </c>
      <c r="H1313" s="25" t="s">
        <v>7910</v>
      </c>
      <c r="I1313" s="25" t="s">
        <v>9085</v>
      </c>
      <c r="J1313" s="24">
        <v>2.3602189585973241E-2</v>
      </c>
      <c r="K1313" s="24">
        <v>5.3001563568935208E-5</v>
      </c>
      <c r="L1313" s="24">
        <v>0.97634480885045782</v>
      </c>
    </row>
    <row r="1314" spans="1:12" ht="114.75" x14ac:dyDescent="0.2">
      <c r="A1314" s="25" t="s">
        <v>7898</v>
      </c>
      <c r="B1314" s="25" t="s">
        <v>7899</v>
      </c>
      <c r="C1314" s="25" t="s">
        <v>14</v>
      </c>
      <c r="D1314" s="25" t="s">
        <v>6339</v>
      </c>
      <c r="E1314" s="24" t="b">
        <v>0</v>
      </c>
      <c r="F1314" s="25" t="s">
        <v>11</v>
      </c>
      <c r="G1314" s="25" t="s">
        <v>7911</v>
      </c>
      <c r="H1314" s="25" t="s">
        <v>10971</v>
      </c>
      <c r="I1314" s="25" t="s">
        <v>10972</v>
      </c>
      <c r="J1314" s="24">
        <v>7.307096284639221E-7</v>
      </c>
      <c r="K1314" s="24">
        <v>5.1499830997040196E-8</v>
      </c>
      <c r="L1314" s="24">
        <v>0.99999921779054046</v>
      </c>
    </row>
    <row r="1315" spans="1:12" ht="140.25" x14ac:dyDescent="0.2">
      <c r="A1315" s="25" t="s">
        <v>8618</v>
      </c>
      <c r="B1315" s="25" t="s">
        <v>8623</v>
      </c>
      <c r="C1315" s="25" t="s">
        <v>14</v>
      </c>
      <c r="D1315" s="25" t="s">
        <v>6339</v>
      </c>
      <c r="E1315" s="24" t="b">
        <v>0</v>
      </c>
      <c r="F1315" s="25" t="s">
        <v>11</v>
      </c>
      <c r="G1315" s="25" t="s">
        <v>8624</v>
      </c>
      <c r="H1315" s="25" t="s">
        <v>11189</v>
      </c>
      <c r="I1315" s="25" t="s">
        <v>11190</v>
      </c>
      <c r="J1315" s="24">
        <v>3.4336725311293797E-3</v>
      </c>
      <c r="K1315" s="24">
        <v>4.0784344440237408E-4</v>
      </c>
      <c r="L1315" s="24">
        <v>0.99615848402446838</v>
      </c>
    </row>
    <row r="1316" spans="1:12" ht="114.75" x14ac:dyDescent="0.2">
      <c r="A1316" s="25" t="s">
        <v>668</v>
      </c>
      <c r="B1316" s="25" t="s">
        <v>669</v>
      </c>
      <c r="C1316" s="25" t="s">
        <v>14</v>
      </c>
      <c r="D1316" s="25" t="s">
        <v>407</v>
      </c>
      <c r="E1316" s="24" t="b">
        <v>0</v>
      </c>
      <c r="F1316" s="25" t="s">
        <v>11</v>
      </c>
      <c r="G1316" s="25" t="s">
        <v>670</v>
      </c>
      <c r="H1316" s="25" t="s">
        <v>671</v>
      </c>
      <c r="I1316" s="25" t="s">
        <v>672</v>
      </c>
      <c r="J1316" s="24">
        <v>7.4383572307762984E-5</v>
      </c>
      <c r="K1316" s="24">
        <v>4.3220261117412728E-4</v>
      </c>
      <c r="L1316" s="24">
        <v>0.99949341381651813</v>
      </c>
    </row>
    <row r="1317" spans="1:12" ht="165.75" x14ac:dyDescent="0.2">
      <c r="A1317" s="25" t="s">
        <v>593</v>
      </c>
      <c r="B1317" s="25" t="s">
        <v>594</v>
      </c>
      <c r="C1317" s="25" t="s">
        <v>14</v>
      </c>
      <c r="D1317" s="25" t="s">
        <v>407</v>
      </c>
      <c r="E1317" s="24" t="b">
        <v>0</v>
      </c>
      <c r="F1317" s="25" t="s">
        <v>11</v>
      </c>
      <c r="G1317" s="25" t="s">
        <v>595</v>
      </c>
      <c r="H1317" s="25" t="s">
        <v>596</v>
      </c>
      <c r="I1317" s="25" t="s">
        <v>597</v>
      </c>
      <c r="J1317" s="24">
        <v>8.8626939458379071E-10</v>
      </c>
      <c r="K1317" s="24">
        <v>2.0793134426378912E-6</v>
      </c>
      <c r="L1317" s="24">
        <v>0.99999791980028796</v>
      </c>
    </row>
    <row r="1318" spans="1:12" ht="191.25" x14ac:dyDescent="0.2">
      <c r="A1318" s="25" t="s">
        <v>1431</v>
      </c>
      <c r="B1318" s="25" t="s">
        <v>1439</v>
      </c>
      <c r="C1318" s="25" t="s">
        <v>14</v>
      </c>
      <c r="D1318" s="25" t="s">
        <v>407</v>
      </c>
      <c r="E1318" s="24" t="b">
        <v>0</v>
      </c>
      <c r="F1318" s="25" t="s">
        <v>11</v>
      </c>
      <c r="G1318" s="25" t="s">
        <v>9332</v>
      </c>
      <c r="H1318" s="25" t="s">
        <v>1441</v>
      </c>
      <c r="I1318" s="25" t="s">
        <v>9333</v>
      </c>
      <c r="J1318" s="24">
        <v>5.4554308430194527E-3</v>
      </c>
      <c r="K1318" s="24">
        <v>2.6655626473458543E-5</v>
      </c>
      <c r="L1318" s="24">
        <v>0.994517913530507</v>
      </c>
    </row>
    <row r="1319" spans="1:12" ht="127.5" x14ac:dyDescent="0.2">
      <c r="A1319" s="25" t="s">
        <v>6663</v>
      </c>
      <c r="B1319" s="25" t="s">
        <v>6664</v>
      </c>
      <c r="C1319" s="25" t="s">
        <v>14</v>
      </c>
      <c r="D1319" s="25" t="s">
        <v>6339</v>
      </c>
      <c r="E1319" s="24" t="b">
        <v>0</v>
      </c>
      <c r="F1319" s="25" t="s">
        <v>11</v>
      </c>
      <c r="G1319" s="25" t="s">
        <v>9085</v>
      </c>
      <c r="H1319" s="25" t="s">
        <v>6665</v>
      </c>
      <c r="I1319" s="25" t="s">
        <v>6666</v>
      </c>
      <c r="J1319" s="24">
        <v>9.1792735407917239E-6</v>
      </c>
      <c r="K1319" s="24">
        <v>4.1047590716836099E-10</v>
      </c>
      <c r="L1319" s="24">
        <v>0.99999082031598341</v>
      </c>
    </row>
    <row r="1320" spans="1:12" ht="89.25" x14ac:dyDescent="0.2">
      <c r="A1320" s="25" t="s">
        <v>6663</v>
      </c>
      <c r="B1320" s="25" t="s">
        <v>6667</v>
      </c>
      <c r="C1320" s="25" t="s">
        <v>14</v>
      </c>
      <c r="D1320" s="25" t="s">
        <v>6339</v>
      </c>
      <c r="E1320" s="24" t="b">
        <v>0</v>
      </c>
      <c r="F1320" s="25" t="s">
        <v>11</v>
      </c>
      <c r="G1320" s="25" t="s">
        <v>6668</v>
      </c>
      <c r="H1320" s="25" t="s">
        <v>6669</v>
      </c>
      <c r="I1320" s="25" t="s">
        <v>6670</v>
      </c>
      <c r="J1320" s="24">
        <v>3.8558757401070704E-6</v>
      </c>
      <c r="K1320" s="24">
        <v>4.6550532254627535E-8</v>
      </c>
      <c r="L1320" s="24">
        <v>0.99999609757372776</v>
      </c>
    </row>
    <row r="1321" spans="1:12" ht="140.25" x14ac:dyDescent="0.2">
      <c r="A1321" s="25" t="s">
        <v>6663</v>
      </c>
      <c r="B1321" s="25" t="s">
        <v>6671</v>
      </c>
      <c r="C1321" s="25" t="s">
        <v>14</v>
      </c>
      <c r="D1321" s="25" t="s">
        <v>6339</v>
      </c>
      <c r="E1321" s="24" t="b">
        <v>0</v>
      </c>
      <c r="F1321" s="25" t="s">
        <v>11</v>
      </c>
      <c r="G1321" s="25" t="s">
        <v>10559</v>
      </c>
      <c r="H1321" s="25" t="s">
        <v>6673</v>
      </c>
      <c r="I1321" s="25" t="s">
        <v>6674</v>
      </c>
      <c r="J1321" s="24">
        <v>1.2599283256075033E-4</v>
      </c>
      <c r="K1321" s="24">
        <v>2.4373935438365767E-7</v>
      </c>
      <c r="L1321" s="24">
        <v>0.99987376342808498</v>
      </c>
    </row>
    <row r="1322" spans="1:12" ht="229.5" x14ac:dyDescent="0.2">
      <c r="A1322" s="25" t="s">
        <v>5956</v>
      </c>
      <c r="B1322" s="25" t="s">
        <v>5957</v>
      </c>
      <c r="C1322" s="25" t="s">
        <v>14</v>
      </c>
      <c r="D1322" s="25" t="s">
        <v>5924</v>
      </c>
      <c r="E1322" s="24" t="b">
        <v>0</v>
      </c>
      <c r="F1322" s="25" t="s">
        <v>11</v>
      </c>
      <c r="G1322" s="25" t="s">
        <v>10407</v>
      </c>
      <c r="H1322" s="25" t="s">
        <v>10408</v>
      </c>
      <c r="I1322" s="25" t="s">
        <v>10409</v>
      </c>
      <c r="J1322" s="24">
        <v>1.411936382812377E-7</v>
      </c>
      <c r="K1322" s="24">
        <v>2.0814449488899368E-8</v>
      </c>
      <c r="L1322" s="24">
        <v>0.99999983799191217</v>
      </c>
    </row>
    <row r="1323" spans="1:12" ht="204" x14ac:dyDescent="0.2">
      <c r="A1323" s="25" t="s">
        <v>5956</v>
      </c>
      <c r="B1323" s="25" t="s">
        <v>5961</v>
      </c>
      <c r="C1323" s="25" t="s">
        <v>14</v>
      </c>
      <c r="D1323" s="25" t="s">
        <v>5924</v>
      </c>
      <c r="E1323" s="24" t="b">
        <v>0</v>
      </c>
      <c r="F1323" s="25" t="s">
        <v>11</v>
      </c>
      <c r="G1323" s="25" t="s">
        <v>10408</v>
      </c>
      <c r="H1323" s="25" t="s">
        <v>10409</v>
      </c>
      <c r="I1323" s="25" t="s">
        <v>9085</v>
      </c>
      <c r="J1323" s="24">
        <v>1.3236499386989732E-8</v>
      </c>
      <c r="K1323" s="24">
        <v>1.0329211728140451E-6</v>
      </c>
      <c r="L1323" s="24">
        <v>0.99999895384232773</v>
      </c>
    </row>
    <row r="1324" spans="1:12" ht="102" x14ac:dyDescent="0.2">
      <c r="A1324" s="25" t="s">
        <v>5165</v>
      </c>
      <c r="B1324" s="25" t="s">
        <v>10214</v>
      </c>
      <c r="C1324" s="25" t="s">
        <v>14</v>
      </c>
      <c r="D1324" s="25" t="s">
        <v>4127</v>
      </c>
      <c r="E1324" s="24" t="b">
        <v>0</v>
      </c>
      <c r="F1324" s="25" t="s">
        <v>11</v>
      </c>
      <c r="G1324" s="25" t="s">
        <v>5166</v>
      </c>
      <c r="H1324" s="25" t="s">
        <v>10215</v>
      </c>
      <c r="I1324" s="25" t="s">
        <v>5168</v>
      </c>
      <c r="J1324" s="24">
        <v>8.5301815624765195E-6</v>
      </c>
      <c r="K1324" s="24">
        <v>4.9527687393301612E-8</v>
      </c>
      <c r="L1324" s="24">
        <v>0.99999142029075005</v>
      </c>
    </row>
    <row r="1325" spans="1:12" ht="114.75" x14ac:dyDescent="0.2">
      <c r="A1325" s="25" t="s">
        <v>1006</v>
      </c>
      <c r="B1325" s="25" t="s">
        <v>1015</v>
      </c>
      <c r="C1325" s="25" t="s">
        <v>14</v>
      </c>
      <c r="D1325" s="25" t="s">
        <v>407</v>
      </c>
      <c r="E1325" s="24" t="b">
        <v>0</v>
      </c>
      <c r="F1325" s="25" t="s">
        <v>11</v>
      </c>
      <c r="G1325" s="25" t="s">
        <v>1016</v>
      </c>
      <c r="H1325" s="25" t="s">
        <v>1017</v>
      </c>
      <c r="I1325" s="25" t="s">
        <v>9245</v>
      </c>
      <c r="J1325" s="24">
        <v>4.1808355889580726E-8</v>
      </c>
      <c r="K1325" s="24">
        <v>1.8214569578431612E-6</v>
      </c>
      <c r="L1325" s="24">
        <v>0.99999813673468629</v>
      </c>
    </row>
    <row r="1326" spans="1:12" ht="153" x14ac:dyDescent="0.2">
      <c r="A1326" s="25" t="s">
        <v>1006</v>
      </c>
      <c r="B1326" s="25" t="s">
        <v>4474</v>
      </c>
      <c r="C1326" s="25" t="s">
        <v>14</v>
      </c>
      <c r="D1326" s="25" t="s">
        <v>4127</v>
      </c>
      <c r="E1326" s="24" t="b">
        <v>0</v>
      </c>
      <c r="F1326" s="25" t="s">
        <v>11</v>
      </c>
      <c r="G1326" s="25" t="s">
        <v>4475</v>
      </c>
      <c r="H1326" s="25" t="s">
        <v>9995</v>
      </c>
      <c r="I1326" s="25" t="s">
        <v>4477</v>
      </c>
      <c r="J1326" s="24">
        <v>2.4368895372586649E-5</v>
      </c>
      <c r="K1326" s="24">
        <v>2.5225610049109058E-6</v>
      </c>
      <c r="L1326" s="24">
        <v>0.99997310854362242</v>
      </c>
    </row>
    <row r="1327" spans="1:12" ht="76.5" x14ac:dyDescent="0.2">
      <c r="A1327" s="25" t="s">
        <v>1006</v>
      </c>
      <c r="B1327" s="25" t="s">
        <v>4478</v>
      </c>
      <c r="C1327" s="25" t="s">
        <v>14</v>
      </c>
      <c r="D1327" s="25" t="s">
        <v>4127</v>
      </c>
      <c r="E1327" s="24" t="b">
        <v>0</v>
      </c>
      <c r="F1327" s="25" t="s">
        <v>11</v>
      </c>
      <c r="G1327" s="25" t="s">
        <v>4479</v>
      </c>
      <c r="H1327" s="25" t="s">
        <v>4480</v>
      </c>
      <c r="I1327" s="25" t="s">
        <v>9085</v>
      </c>
      <c r="J1327" s="24">
        <v>2.4557713448028898E-8</v>
      </c>
      <c r="K1327" s="24">
        <v>2.2298392108600241E-11</v>
      </c>
      <c r="L1327" s="24">
        <v>0.99999997541998809</v>
      </c>
    </row>
    <row r="1328" spans="1:12" ht="153" x14ac:dyDescent="0.2">
      <c r="A1328" s="25" t="s">
        <v>6013</v>
      </c>
      <c r="B1328" s="25" t="s">
        <v>6014</v>
      </c>
      <c r="C1328" s="25" t="s">
        <v>14</v>
      </c>
      <c r="D1328" s="25" t="s">
        <v>5924</v>
      </c>
      <c r="E1328" s="24" t="b">
        <v>0</v>
      </c>
      <c r="F1328" s="25" t="s">
        <v>11</v>
      </c>
      <c r="G1328" s="25" t="s">
        <v>10420</v>
      </c>
      <c r="H1328" s="25" t="s">
        <v>6016</v>
      </c>
      <c r="I1328" s="25" t="s">
        <v>10421</v>
      </c>
      <c r="J1328" s="24">
        <v>5.5069487342309104E-9</v>
      </c>
      <c r="K1328" s="24">
        <v>1.2362897402215435E-8</v>
      </c>
      <c r="L1328" s="24">
        <v>0.99999998213015384</v>
      </c>
    </row>
    <row r="1329" spans="1:12" ht="127.5" x14ac:dyDescent="0.2">
      <c r="A1329" s="25" t="s">
        <v>2170</v>
      </c>
      <c r="B1329" s="25" t="s">
        <v>2171</v>
      </c>
      <c r="C1329" s="25" t="s">
        <v>14</v>
      </c>
      <c r="D1329" s="25" t="s">
        <v>407</v>
      </c>
      <c r="E1329" s="24" t="b">
        <v>0</v>
      </c>
      <c r="F1329" s="25" t="s">
        <v>11</v>
      </c>
      <c r="G1329" s="25" t="s">
        <v>9472</v>
      </c>
      <c r="H1329" s="25" t="s">
        <v>2173</v>
      </c>
      <c r="I1329" s="25" t="s">
        <v>9473</v>
      </c>
      <c r="J1329" s="24">
        <v>8.2546159198605957E-8</v>
      </c>
      <c r="K1329" s="24">
        <v>1.6019944097481191E-2</v>
      </c>
      <c r="L1329" s="24">
        <v>0.98397997335635967</v>
      </c>
    </row>
    <row r="1330" spans="1:12" ht="165.75" x14ac:dyDescent="0.2">
      <c r="A1330" s="25" t="s">
        <v>3797</v>
      </c>
      <c r="B1330" s="25" t="s">
        <v>3802</v>
      </c>
      <c r="C1330" s="25" t="s">
        <v>14</v>
      </c>
      <c r="D1330" s="25" t="s">
        <v>3710</v>
      </c>
      <c r="E1330" s="24" t="b">
        <v>0</v>
      </c>
      <c r="F1330" s="25" t="s">
        <v>11</v>
      </c>
      <c r="G1330" s="25" t="s">
        <v>3803</v>
      </c>
      <c r="H1330" s="25" t="s">
        <v>3804</v>
      </c>
      <c r="I1330" s="25" t="s">
        <v>3805</v>
      </c>
      <c r="J1330" s="24">
        <v>1.5364576280328304E-7</v>
      </c>
      <c r="K1330" s="24">
        <v>5.6069707120880755E-7</v>
      </c>
      <c r="L1330" s="24">
        <v>0.999999285657166</v>
      </c>
    </row>
    <row r="1331" spans="1:12" ht="165.75" x14ac:dyDescent="0.2">
      <c r="A1331" s="25" t="s">
        <v>7735</v>
      </c>
      <c r="B1331" s="25" t="s">
        <v>7630</v>
      </c>
      <c r="C1331" s="25" t="s">
        <v>14</v>
      </c>
      <c r="D1331" s="25" t="s">
        <v>6339</v>
      </c>
      <c r="E1331" s="24" t="b">
        <v>0</v>
      </c>
      <c r="F1331" s="25" t="s">
        <v>11</v>
      </c>
      <c r="G1331" s="25" t="s">
        <v>7736</v>
      </c>
      <c r="H1331" s="25" t="s">
        <v>10914</v>
      </c>
      <c r="I1331" s="25" t="s">
        <v>10915</v>
      </c>
      <c r="J1331" s="24">
        <v>3.4725700051651591E-9</v>
      </c>
      <c r="K1331" s="24">
        <v>2.1021919569908312E-11</v>
      </c>
      <c r="L1331" s="24">
        <v>0.99999999650640814</v>
      </c>
    </row>
    <row r="1332" spans="1:12" ht="51" x14ac:dyDescent="0.2">
      <c r="A1332" s="25" t="s">
        <v>6378</v>
      </c>
      <c r="B1332" s="25" t="s">
        <v>6379</v>
      </c>
      <c r="C1332" s="25" t="s">
        <v>14</v>
      </c>
      <c r="D1332" s="25" t="s">
        <v>6339</v>
      </c>
      <c r="E1332" s="24" t="b">
        <v>0</v>
      </c>
      <c r="F1332" s="25" t="s">
        <v>11</v>
      </c>
      <c r="G1332" s="25" t="s">
        <v>6380</v>
      </c>
      <c r="H1332" s="25" t="s">
        <v>6381</v>
      </c>
      <c r="I1332" s="25" t="s">
        <v>6382</v>
      </c>
      <c r="J1332" s="24">
        <v>0.38208342145217306</v>
      </c>
      <c r="K1332" s="24">
        <v>2.220598381681914E-9</v>
      </c>
      <c r="L1332" s="24">
        <v>0.61791657632722852</v>
      </c>
    </row>
    <row r="1333" spans="1:12" ht="89.25" x14ac:dyDescent="0.2">
      <c r="A1333" s="25" t="s">
        <v>4646</v>
      </c>
      <c r="B1333" s="25" t="s">
        <v>4647</v>
      </c>
      <c r="C1333" s="25" t="s">
        <v>14</v>
      </c>
      <c r="D1333" s="25" t="s">
        <v>4127</v>
      </c>
      <c r="E1333" s="24" t="b">
        <v>0</v>
      </c>
      <c r="F1333" s="25" t="s">
        <v>11</v>
      </c>
      <c r="G1333" s="25" t="s">
        <v>4648</v>
      </c>
      <c r="H1333" s="25" t="s">
        <v>4649</v>
      </c>
      <c r="I1333" s="25" t="s">
        <v>10034</v>
      </c>
      <c r="J1333" s="24">
        <v>9.7247695686194398E-10</v>
      </c>
      <c r="K1333" s="24">
        <v>3.2402515493831068E-9</v>
      </c>
      <c r="L1333" s="24">
        <v>0.99999999578727139</v>
      </c>
    </row>
    <row r="1334" spans="1:12" ht="114.75" x14ac:dyDescent="0.2">
      <c r="A1334" s="25" t="s">
        <v>4646</v>
      </c>
      <c r="B1334" s="25" t="s">
        <v>4647</v>
      </c>
      <c r="C1334" s="25" t="s">
        <v>14</v>
      </c>
      <c r="D1334" s="25" t="s">
        <v>4127</v>
      </c>
      <c r="E1334" s="24" t="b">
        <v>0</v>
      </c>
      <c r="F1334" s="25" t="s">
        <v>11</v>
      </c>
      <c r="G1334" s="25" t="s">
        <v>4651</v>
      </c>
      <c r="H1334" s="25" t="s">
        <v>4652</v>
      </c>
      <c r="I1334" s="25" t="s">
        <v>4653</v>
      </c>
      <c r="J1334" s="24">
        <v>1.3022332011362096E-5</v>
      </c>
      <c r="K1334" s="24">
        <v>9.9571592406121702E-5</v>
      </c>
      <c r="L1334" s="24">
        <v>0.99988740607558246</v>
      </c>
    </row>
    <row r="1335" spans="1:12" ht="127.5" x14ac:dyDescent="0.2">
      <c r="A1335" s="25" t="s">
        <v>5433</v>
      </c>
      <c r="B1335" s="25" t="s">
        <v>5434</v>
      </c>
      <c r="C1335" s="25" t="s">
        <v>14</v>
      </c>
      <c r="D1335" s="25" t="s">
        <v>4127</v>
      </c>
      <c r="E1335" s="24" t="b">
        <v>0</v>
      </c>
      <c r="F1335" s="25" t="s">
        <v>11</v>
      </c>
      <c r="G1335" s="25" t="s">
        <v>5435</v>
      </c>
      <c r="H1335" s="25" t="s">
        <v>5436</v>
      </c>
      <c r="I1335" s="25" t="s">
        <v>5437</v>
      </c>
      <c r="J1335" s="24">
        <v>2.0903690559981686E-6</v>
      </c>
      <c r="K1335" s="24">
        <v>4.9026865686987658E-7</v>
      </c>
      <c r="L1335" s="24">
        <v>0.99999741936228703</v>
      </c>
    </row>
    <row r="1336" spans="1:12" ht="216.75" x14ac:dyDescent="0.2">
      <c r="A1336" s="25" t="s">
        <v>1837</v>
      </c>
      <c r="B1336" s="25" t="s">
        <v>1838</v>
      </c>
      <c r="C1336" s="25" t="s">
        <v>14</v>
      </c>
      <c r="D1336" s="25" t="s">
        <v>407</v>
      </c>
      <c r="E1336" s="24" t="b">
        <v>0</v>
      </c>
      <c r="F1336" s="25" t="s">
        <v>11</v>
      </c>
      <c r="G1336" s="25" t="s">
        <v>9402</v>
      </c>
      <c r="H1336" s="25" t="s">
        <v>1840</v>
      </c>
      <c r="I1336" s="25" t="s">
        <v>9403</v>
      </c>
      <c r="J1336" s="24">
        <v>2.1746120389554055E-6</v>
      </c>
      <c r="K1336" s="24">
        <v>4.0035036733505266E-3</v>
      </c>
      <c r="L1336" s="24">
        <v>0.99599432171461044</v>
      </c>
    </row>
    <row r="1337" spans="1:12" ht="178.5" x14ac:dyDescent="0.2">
      <c r="A1337" s="25" t="s">
        <v>1837</v>
      </c>
      <c r="B1337" s="25" t="s">
        <v>1842</v>
      </c>
      <c r="C1337" s="25" t="s">
        <v>14</v>
      </c>
      <c r="D1337" s="25" t="s">
        <v>407</v>
      </c>
      <c r="E1337" s="24" t="b">
        <v>0</v>
      </c>
      <c r="F1337" s="25" t="s">
        <v>11</v>
      </c>
      <c r="G1337" s="25" t="s">
        <v>9404</v>
      </c>
      <c r="H1337" s="25" t="s">
        <v>9405</v>
      </c>
      <c r="I1337" s="25" t="s">
        <v>9085</v>
      </c>
      <c r="J1337" s="24">
        <v>1.2430609583999363E-8</v>
      </c>
      <c r="K1337" s="24">
        <v>7.3707016344443147E-6</v>
      </c>
      <c r="L1337" s="24">
        <v>0.99999261686775598</v>
      </c>
    </row>
    <row r="1338" spans="1:12" ht="127.5" x14ac:dyDescent="0.2">
      <c r="A1338" s="25" t="s">
        <v>6291</v>
      </c>
      <c r="B1338" s="25" t="s">
        <v>8549</v>
      </c>
      <c r="C1338" s="25" t="s">
        <v>14</v>
      </c>
      <c r="D1338" s="25" t="s">
        <v>6339</v>
      </c>
      <c r="E1338" s="24" t="b">
        <v>0</v>
      </c>
      <c r="F1338" s="25" t="s">
        <v>11</v>
      </c>
      <c r="G1338" s="25" t="s">
        <v>11169</v>
      </c>
      <c r="H1338" s="25" t="s">
        <v>11170</v>
      </c>
      <c r="I1338" s="25" t="s">
        <v>9085</v>
      </c>
      <c r="J1338" s="24">
        <v>4.1042237104888629E-10</v>
      </c>
      <c r="K1338" s="24">
        <v>5.0089643519902912E-11</v>
      </c>
      <c r="L1338" s="24">
        <v>0.99999999953948793</v>
      </c>
    </row>
    <row r="1339" spans="1:12" ht="127.5" x14ac:dyDescent="0.2">
      <c r="A1339" s="25" t="s">
        <v>5745</v>
      </c>
      <c r="B1339" s="25" t="s">
        <v>9068</v>
      </c>
      <c r="C1339" s="25" t="s">
        <v>14</v>
      </c>
      <c r="D1339" s="25" t="s">
        <v>8821</v>
      </c>
      <c r="E1339" s="24" t="b">
        <v>0</v>
      </c>
      <c r="F1339" s="25" t="s">
        <v>11</v>
      </c>
      <c r="G1339" s="25" t="s">
        <v>11313</v>
      </c>
      <c r="H1339" s="25" t="s">
        <v>11314</v>
      </c>
      <c r="I1339" s="25" t="s">
        <v>9071</v>
      </c>
      <c r="J1339" s="24">
        <v>7.6305791672572736E-9</v>
      </c>
      <c r="K1339" s="24">
        <v>8.3852483839679076E-10</v>
      </c>
      <c r="L1339" s="24">
        <v>0.99999999153089603</v>
      </c>
    </row>
    <row r="1340" spans="1:12" ht="127.5" x14ac:dyDescent="0.2">
      <c r="A1340" s="25" t="s">
        <v>1800</v>
      </c>
      <c r="B1340" s="25" t="s">
        <v>1801</v>
      </c>
      <c r="C1340" s="25" t="s">
        <v>14</v>
      </c>
      <c r="D1340" s="25" t="s">
        <v>407</v>
      </c>
      <c r="E1340" s="24" t="b">
        <v>0</v>
      </c>
      <c r="F1340" s="25" t="s">
        <v>11</v>
      </c>
      <c r="G1340" s="25" t="s">
        <v>9392</v>
      </c>
      <c r="H1340" s="25" t="s">
        <v>9393</v>
      </c>
      <c r="I1340" s="25" t="s">
        <v>1804</v>
      </c>
      <c r="J1340" s="24">
        <v>3.1902454088870099E-10</v>
      </c>
      <c r="K1340" s="24">
        <v>1.4617637355527641E-5</v>
      </c>
      <c r="L1340" s="24">
        <v>0.99998538204361997</v>
      </c>
    </row>
    <row r="1341" spans="1:12" ht="178.5" x14ac:dyDescent="0.2">
      <c r="A1341" s="25" t="s">
        <v>4925</v>
      </c>
      <c r="B1341" s="25" t="s">
        <v>4926</v>
      </c>
      <c r="C1341" s="25" t="s">
        <v>14</v>
      </c>
      <c r="D1341" s="25" t="s">
        <v>4127</v>
      </c>
      <c r="E1341" s="24" t="b">
        <v>0</v>
      </c>
      <c r="F1341" s="25" t="s">
        <v>11</v>
      </c>
      <c r="G1341" s="25" t="s">
        <v>10151</v>
      </c>
      <c r="H1341" s="25" t="s">
        <v>10152</v>
      </c>
      <c r="I1341" s="25" t="s">
        <v>10153</v>
      </c>
      <c r="J1341" s="24">
        <v>4.3703510646289327E-7</v>
      </c>
      <c r="K1341" s="24">
        <v>8.8442844730891654E-9</v>
      </c>
      <c r="L1341" s="24">
        <v>0.99999955412060915</v>
      </c>
    </row>
    <row r="1342" spans="1:12" ht="178.5" x14ac:dyDescent="0.2">
      <c r="A1342" s="25" t="s">
        <v>4925</v>
      </c>
      <c r="B1342" s="25" t="s">
        <v>4930</v>
      </c>
      <c r="C1342" s="25" t="s">
        <v>14</v>
      </c>
      <c r="D1342" s="25" t="s">
        <v>4127</v>
      </c>
      <c r="E1342" s="24" t="b">
        <v>0</v>
      </c>
      <c r="F1342" s="25" t="s">
        <v>11</v>
      </c>
      <c r="G1342" s="25" t="s">
        <v>10152</v>
      </c>
      <c r="H1342" s="25" t="s">
        <v>10154</v>
      </c>
      <c r="I1342" s="25" t="s">
        <v>4932</v>
      </c>
      <c r="J1342" s="24">
        <v>2.7570170626452379E-7</v>
      </c>
      <c r="K1342" s="24">
        <v>8.7006714759492149E-10</v>
      </c>
      <c r="L1342" s="24">
        <v>0.99999972342822663</v>
      </c>
    </row>
    <row r="1343" spans="1:12" ht="229.5" x14ac:dyDescent="0.2">
      <c r="A1343" s="25" t="s">
        <v>1070</v>
      </c>
      <c r="B1343" s="25" t="s">
        <v>1071</v>
      </c>
      <c r="C1343" s="25" t="s">
        <v>14</v>
      </c>
      <c r="D1343" s="25" t="s">
        <v>407</v>
      </c>
      <c r="E1343" s="24" t="b">
        <v>0</v>
      </c>
      <c r="F1343" s="25" t="s">
        <v>11</v>
      </c>
      <c r="G1343" s="25" t="s">
        <v>1072</v>
      </c>
      <c r="H1343" s="25" t="s">
        <v>1073</v>
      </c>
      <c r="I1343" s="25" t="s">
        <v>1074</v>
      </c>
      <c r="J1343" s="24">
        <v>5.5044501757313309E-8</v>
      </c>
      <c r="K1343" s="24">
        <v>9.463975576301044E-7</v>
      </c>
      <c r="L1343" s="24">
        <v>0.99999899855794061</v>
      </c>
    </row>
    <row r="1344" spans="1:12" ht="204" x14ac:dyDescent="0.2">
      <c r="A1344" s="25" t="s">
        <v>1366</v>
      </c>
      <c r="B1344" s="25" t="s">
        <v>1367</v>
      </c>
      <c r="C1344" s="25" t="s">
        <v>14</v>
      </c>
      <c r="D1344" s="25" t="s">
        <v>407</v>
      </c>
      <c r="E1344" s="24" t="b">
        <v>0</v>
      </c>
      <c r="F1344" s="25" t="s">
        <v>11</v>
      </c>
      <c r="G1344" s="25" t="s">
        <v>1368</v>
      </c>
      <c r="H1344" s="25" t="s">
        <v>1369</v>
      </c>
      <c r="I1344" s="25" t="s">
        <v>1370</v>
      </c>
      <c r="J1344" s="24">
        <v>4.950895483602284E-9</v>
      </c>
      <c r="K1344" s="24">
        <v>1.9965326245351134E-2</v>
      </c>
      <c r="L1344" s="24">
        <v>0.98003466880375345</v>
      </c>
    </row>
    <row r="1345" spans="1:12" ht="89.25" x14ac:dyDescent="0.2">
      <c r="A1345" s="25" t="s">
        <v>5015</v>
      </c>
      <c r="B1345" s="25" t="s">
        <v>5016</v>
      </c>
      <c r="C1345" s="25" t="s">
        <v>14</v>
      </c>
      <c r="D1345" s="25" t="s">
        <v>4127</v>
      </c>
      <c r="E1345" s="24" t="b">
        <v>0</v>
      </c>
      <c r="F1345" s="25" t="s">
        <v>11</v>
      </c>
      <c r="G1345" s="25" t="s">
        <v>5017</v>
      </c>
      <c r="H1345" s="25" t="s">
        <v>5018</v>
      </c>
      <c r="I1345" s="25" t="s">
        <v>10176</v>
      </c>
      <c r="J1345" s="24">
        <v>8.0079930003299112E-4</v>
      </c>
      <c r="K1345" s="24">
        <v>1.8209875168964653E-5</v>
      </c>
      <c r="L1345" s="24">
        <v>0.99918099082479817</v>
      </c>
    </row>
    <row r="1346" spans="1:12" ht="165.75" x14ac:dyDescent="0.2">
      <c r="A1346" s="25" t="s">
        <v>5015</v>
      </c>
      <c r="B1346" s="25" t="s">
        <v>8968</v>
      </c>
      <c r="C1346" s="25" t="s">
        <v>14</v>
      </c>
      <c r="D1346" s="25" t="s">
        <v>8821</v>
      </c>
      <c r="E1346" s="24" t="b">
        <v>0</v>
      </c>
      <c r="F1346" s="25" t="s">
        <v>11</v>
      </c>
      <c r="G1346" s="25" t="s">
        <v>8969</v>
      </c>
      <c r="H1346" s="25" t="s">
        <v>11285</v>
      </c>
      <c r="I1346" s="25" t="s">
        <v>11286</v>
      </c>
      <c r="J1346" s="24">
        <v>3.1086523454060098E-4</v>
      </c>
      <c r="K1346" s="24">
        <v>6.3873115601152001E-8</v>
      </c>
      <c r="L1346" s="24">
        <v>0.99968907089234371</v>
      </c>
    </row>
    <row r="1347" spans="1:12" ht="89.25" x14ac:dyDescent="0.2">
      <c r="A1347" s="25" t="s">
        <v>5015</v>
      </c>
      <c r="B1347" s="25" t="s">
        <v>8968</v>
      </c>
      <c r="C1347" s="25" t="s">
        <v>14</v>
      </c>
      <c r="D1347" s="25" t="s">
        <v>8821</v>
      </c>
      <c r="E1347" s="24" t="b">
        <v>0</v>
      </c>
      <c r="F1347" s="25" t="s">
        <v>11</v>
      </c>
      <c r="G1347" s="25" t="s">
        <v>8972</v>
      </c>
      <c r="H1347" s="25" t="s">
        <v>8973</v>
      </c>
      <c r="I1347" s="25" t="s">
        <v>11287</v>
      </c>
      <c r="J1347" s="24">
        <v>7.8086236209358264E-5</v>
      </c>
      <c r="K1347" s="24">
        <v>1.8449342975785989E-7</v>
      </c>
      <c r="L1347" s="24">
        <v>0.99992172927036083</v>
      </c>
    </row>
    <row r="1348" spans="1:12" ht="153" x14ac:dyDescent="0.2">
      <c r="A1348" s="25" t="s">
        <v>5015</v>
      </c>
      <c r="B1348" s="25" t="s">
        <v>8968</v>
      </c>
      <c r="C1348" s="25" t="s">
        <v>14</v>
      </c>
      <c r="D1348" s="25" t="s">
        <v>8821</v>
      </c>
      <c r="E1348" s="24" t="b">
        <v>0</v>
      </c>
      <c r="F1348" s="25" t="s">
        <v>11</v>
      </c>
      <c r="G1348" s="25" t="s">
        <v>8975</v>
      </c>
      <c r="H1348" s="25" t="s">
        <v>11288</v>
      </c>
      <c r="I1348" s="25" t="s">
        <v>8977</v>
      </c>
      <c r="J1348" s="24">
        <v>3.31088367461419E-5</v>
      </c>
      <c r="K1348" s="24">
        <v>2.3276772594902815E-8</v>
      </c>
      <c r="L1348" s="24">
        <v>0.99996686788648137</v>
      </c>
    </row>
    <row r="1349" spans="1:12" ht="89.25" x14ac:dyDescent="0.2">
      <c r="A1349" s="25" t="s">
        <v>5015</v>
      </c>
      <c r="B1349" s="25" t="s">
        <v>8968</v>
      </c>
      <c r="C1349" s="25" t="s">
        <v>14</v>
      </c>
      <c r="D1349" s="25" t="s">
        <v>8821</v>
      </c>
      <c r="E1349" s="24" t="b">
        <v>1</v>
      </c>
      <c r="F1349" s="25" t="s">
        <v>11</v>
      </c>
      <c r="G1349" s="25" t="s">
        <v>11290</v>
      </c>
      <c r="H1349" s="25" t="s">
        <v>8984</v>
      </c>
      <c r="I1349" s="25" t="s">
        <v>11291</v>
      </c>
      <c r="J1349" s="24">
        <v>7.3001154966175308E-22</v>
      </c>
      <c r="K1349" s="24">
        <v>1.8439122265306797E-15</v>
      </c>
      <c r="L1349" s="24">
        <v>0.99999999999999822</v>
      </c>
    </row>
    <row r="1350" spans="1:12" ht="102" x14ac:dyDescent="0.2">
      <c r="A1350" s="25" t="s">
        <v>5015</v>
      </c>
      <c r="B1350" s="25" t="s">
        <v>8968</v>
      </c>
      <c r="C1350" s="25" t="s">
        <v>14</v>
      </c>
      <c r="D1350" s="25" t="s">
        <v>8821</v>
      </c>
      <c r="E1350" s="24" t="b">
        <v>0</v>
      </c>
      <c r="F1350" s="25" t="s">
        <v>11</v>
      </c>
      <c r="G1350" s="25" t="s">
        <v>8986</v>
      </c>
      <c r="H1350" s="25" t="s">
        <v>11292</v>
      </c>
      <c r="I1350" s="25" t="s">
        <v>11293</v>
      </c>
      <c r="J1350" s="24">
        <v>2.3172419735320034E-7</v>
      </c>
      <c r="K1350" s="24">
        <v>2.5903438890321858E-10</v>
      </c>
      <c r="L1350" s="24">
        <v>0.99999976801676838</v>
      </c>
    </row>
    <row r="1351" spans="1:12" ht="140.25" x14ac:dyDescent="0.2">
      <c r="A1351" s="25" t="s">
        <v>2521</v>
      </c>
      <c r="B1351" s="25" t="s">
        <v>2522</v>
      </c>
      <c r="C1351" s="25" t="s">
        <v>14</v>
      </c>
      <c r="D1351" s="25" t="s">
        <v>407</v>
      </c>
      <c r="E1351" s="24" t="b">
        <v>0</v>
      </c>
      <c r="F1351" s="25" t="s">
        <v>11</v>
      </c>
      <c r="G1351" s="25" t="s">
        <v>2523</v>
      </c>
      <c r="H1351" s="25" t="s">
        <v>2524</v>
      </c>
      <c r="I1351" s="25" t="s">
        <v>2525</v>
      </c>
      <c r="J1351" s="24">
        <v>1.6552751622875477E-6</v>
      </c>
      <c r="K1351" s="24">
        <v>2.2897595177424918E-3</v>
      </c>
      <c r="L1351" s="24">
        <v>0.99770858520709538</v>
      </c>
    </row>
    <row r="1352" spans="1:12" ht="127.5" x14ac:dyDescent="0.2">
      <c r="A1352" s="25" t="s">
        <v>4867</v>
      </c>
      <c r="B1352" s="25" t="s">
        <v>4870</v>
      </c>
      <c r="C1352" s="25" t="s">
        <v>14</v>
      </c>
      <c r="D1352" s="25" t="s">
        <v>4127</v>
      </c>
      <c r="E1352" s="24" t="b">
        <v>0</v>
      </c>
      <c r="F1352" s="25" t="s">
        <v>11</v>
      </c>
      <c r="G1352" s="25" t="s">
        <v>4871</v>
      </c>
      <c r="H1352" s="25" t="s">
        <v>4872</v>
      </c>
      <c r="I1352" s="25" t="s">
        <v>4873</v>
      </c>
      <c r="J1352" s="24">
        <v>1.0010801133137872E-6</v>
      </c>
      <c r="K1352" s="24">
        <v>6.8341727972204783E-7</v>
      </c>
      <c r="L1352" s="24">
        <v>0.99999831550260687</v>
      </c>
    </row>
    <row r="1353" spans="1:12" ht="102" x14ac:dyDescent="0.2">
      <c r="A1353" s="25" t="s">
        <v>3767</v>
      </c>
      <c r="B1353" s="25" t="s">
        <v>3768</v>
      </c>
      <c r="C1353" s="25" t="s">
        <v>14</v>
      </c>
      <c r="D1353" s="25" t="s">
        <v>3710</v>
      </c>
      <c r="E1353" s="24" t="b">
        <v>0</v>
      </c>
      <c r="F1353" s="25" t="s">
        <v>11</v>
      </c>
      <c r="G1353" s="25" t="s">
        <v>3769</v>
      </c>
      <c r="H1353" s="25" t="s">
        <v>3770</v>
      </c>
      <c r="I1353" s="25" t="s">
        <v>3771</v>
      </c>
      <c r="J1353" s="24">
        <v>1.519031698148703E-7</v>
      </c>
      <c r="K1353" s="24">
        <v>1.6825844079766079E-9</v>
      </c>
      <c r="L1353" s="24">
        <v>0.99999984641424566</v>
      </c>
    </row>
    <row r="1354" spans="1:12" ht="127.5" x14ac:dyDescent="0.2">
      <c r="A1354" s="25" t="s">
        <v>3767</v>
      </c>
      <c r="B1354" s="25" t="s">
        <v>3768</v>
      </c>
      <c r="C1354" s="25" t="s">
        <v>14</v>
      </c>
      <c r="D1354" s="25" t="s">
        <v>3710</v>
      </c>
      <c r="E1354" s="24" t="b">
        <v>0</v>
      </c>
      <c r="F1354" s="25" t="s">
        <v>11</v>
      </c>
      <c r="G1354" s="25" t="s">
        <v>3770</v>
      </c>
      <c r="H1354" s="25" t="s">
        <v>3772</v>
      </c>
      <c r="I1354" s="25" t="s">
        <v>3773</v>
      </c>
      <c r="J1354" s="24">
        <v>7.0848437299828157E-9</v>
      </c>
      <c r="K1354" s="24">
        <v>1.0446803639587193E-8</v>
      </c>
      <c r="L1354" s="24">
        <v>0.99999998246835264</v>
      </c>
    </row>
    <row r="1355" spans="1:12" ht="127.5" x14ac:dyDescent="0.2">
      <c r="A1355" s="25" t="s">
        <v>3767</v>
      </c>
      <c r="B1355" s="25" t="s">
        <v>3768</v>
      </c>
      <c r="C1355" s="25" t="s">
        <v>14</v>
      </c>
      <c r="D1355" s="25" t="s">
        <v>3710</v>
      </c>
      <c r="E1355" s="24" t="b">
        <v>0</v>
      </c>
      <c r="F1355" s="25" t="s">
        <v>11</v>
      </c>
      <c r="G1355" s="25" t="s">
        <v>3774</v>
      </c>
      <c r="H1355" s="25" t="s">
        <v>3775</v>
      </c>
      <c r="I1355" s="25" t="s">
        <v>3776</v>
      </c>
      <c r="J1355" s="24">
        <v>2.9468374692027012E-13</v>
      </c>
      <c r="K1355" s="24">
        <v>4.4392253502462144E-8</v>
      </c>
      <c r="L1355" s="24">
        <v>0.99999995560745192</v>
      </c>
    </row>
    <row r="1356" spans="1:12" ht="51" x14ac:dyDescent="0.2">
      <c r="A1356" s="25" t="s">
        <v>3767</v>
      </c>
      <c r="B1356" s="25" t="s">
        <v>3768</v>
      </c>
      <c r="C1356" s="25" t="s">
        <v>14</v>
      </c>
      <c r="D1356" s="25" t="s">
        <v>3710</v>
      </c>
      <c r="E1356" s="24" t="b">
        <v>1</v>
      </c>
      <c r="F1356" s="25" t="s">
        <v>11</v>
      </c>
      <c r="G1356" s="25" t="s">
        <v>3781</v>
      </c>
      <c r="H1356" s="25" t="s">
        <v>3782</v>
      </c>
      <c r="I1356" s="25" t="s">
        <v>3783</v>
      </c>
      <c r="J1356" s="24">
        <v>5.5166154055208356E-22</v>
      </c>
      <c r="K1356" s="24">
        <v>1.6148466609611662E-9</v>
      </c>
      <c r="L1356" s="24">
        <v>0.9999999983851533</v>
      </c>
    </row>
    <row r="1357" spans="1:12" ht="51" x14ac:dyDescent="0.2">
      <c r="A1357" s="25" t="s">
        <v>3767</v>
      </c>
      <c r="B1357" s="25" t="s">
        <v>3768</v>
      </c>
      <c r="C1357" s="25" t="s">
        <v>14</v>
      </c>
      <c r="D1357" s="25" t="s">
        <v>3710</v>
      </c>
      <c r="E1357" s="24" t="b">
        <v>1</v>
      </c>
      <c r="F1357" s="25" t="s">
        <v>11</v>
      </c>
      <c r="G1357" s="25" t="s">
        <v>3789</v>
      </c>
      <c r="H1357" s="25" t="s">
        <v>3790</v>
      </c>
      <c r="I1357" s="25" t="s">
        <v>3791</v>
      </c>
      <c r="J1357" s="24">
        <v>2.5819513967606698E-23</v>
      </c>
      <c r="K1357" s="24">
        <v>4.213407800644253E-10</v>
      </c>
      <c r="L1357" s="24">
        <v>0.99999999957865926</v>
      </c>
    </row>
    <row r="1358" spans="1:12" ht="51" x14ac:dyDescent="0.2">
      <c r="A1358" s="25" t="s">
        <v>3767</v>
      </c>
      <c r="B1358" s="25" t="s">
        <v>3768</v>
      </c>
      <c r="C1358" s="25" t="s">
        <v>14</v>
      </c>
      <c r="D1358" s="25" t="s">
        <v>3710</v>
      </c>
      <c r="E1358" s="24" t="b">
        <v>1</v>
      </c>
      <c r="F1358" s="25" t="s">
        <v>11</v>
      </c>
      <c r="G1358" s="25" t="s">
        <v>3789</v>
      </c>
      <c r="H1358" s="25" t="s">
        <v>3795</v>
      </c>
      <c r="I1358" s="25" t="s">
        <v>3796</v>
      </c>
      <c r="J1358" s="24">
        <v>2.4827493830901787E-23</v>
      </c>
      <c r="K1358" s="24">
        <v>1.2270886163706291E-9</v>
      </c>
      <c r="L1358" s="24">
        <v>0.99999999877291135</v>
      </c>
    </row>
    <row r="1359" spans="1:12" ht="63.75" x14ac:dyDescent="0.2">
      <c r="A1359" s="25" t="s">
        <v>2667</v>
      </c>
      <c r="B1359" s="25" t="s">
        <v>2668</v>
      </c>
      <c r="C1359" s="25" t="s">
        <v>14</v>
      </c>
      <c r="D1359" s="25" t="s">
        <v>407</v>
      </c>
      <c r="E1359" s="24" t="b">
        <v>0</v>
      </c>
      <c r="F1359" s="25" t="s">
        <v>11</v>
      </c>
      <c r="G1359" s="25" t="s">
        <v>9085</v>
      </c>
      <c r="H1359" s="25" t="s">
        <v>2669</v>
      </c>
      <c r="I1359" s="25" t="s">
        <v>2670</v>
      </c>
      <c r="J1359" s="24">
        <v>1.5997432478917281E-4</v>
      </c>
      <c r="K1359" s="24">
        <v>6.8389303550269329E-2</v>
      </c>
      <c r="L1359" s="24">
        <v>0.93145072212494151</v>
      </c>
    </row>
    <row r="1360" spans="1:12" ht="127.5" x14ac:dyDescent="0.2">
      <c r="A1360" s="25" t="s">
        <v>862</v>
      </c>
      <c r="B1360" s="25" t="s">
        <v>863</v>
      </c>
      <c r="C1360" s="25" t="s">
        <v>14</v>
      </c>
      <c r="D1360" s="25" t="s">
        <v>407</v>
      </c>
      <c r="E1360" s="24" t="b">
        <v>0</v>
      </c>
      <c r="F1360" s="25" t="s">
        <v>11</v>
      </c>
      <c r="G1360" s="25" t="s">
        <v>864</v>
      </c>
      <c r="H1360" s="25" t="s">
        <v>865</v>
      </c>
      <c r="I1360" s="25" t="s">
        <v>866</v>
      </c>
      <c r="J1360" s="24">
        <v>5.4022055319273836E-4</v>
      </c>
      <c r="K1360" s="24">
        <v>5.7498361670627933E-5</v>
      </c>
      <c r="L1360" s="24">
        <v>0.99940228108513673</v>
      </c>
    </row>
    <row r="1361" spans="1:12" ht="76.5" x14ac:dyDescent="0.2">
      <c r="A1361" s="25" t="s">
        <v>3001</v>
      </c>
      <c r="B1361" s="25" t="s">
        <v>5850</v>
      </c>
      <c r="C1361" s="25" t="s">
        <v>14</v>
      </c>
      <c r="D1361" s="25" t="s">
        <v>5775</v>
      </c>
      <c r="E1361" s="24" t="b">
        <v>0</v>
      </c>
      <c r="F1361" s="25" t="s">
        <v>11</v>
      </c>
      <c r="G1361" s="25" t="s">
        <v>5851</v>
      </c>
      <c r="H1361" s="25" t="s">
        <v>5852</v>
      </c>
      <c r="I1361" s="25" t="s">
        <v>5853</v>
      </c>
      <c r="J1361" s="24">
        <v>8.5175475367165265E-5</v>
      </c>
      <c r="K1361" s="24">
        <v>2.8902273177564173E-9</v>
      </c>
      <c r="L1361" s="24">
        <v>0.99991482163440559</v>
      </c>
    </row>
    <row r="1362" spans="1:12" ht="178.5" x14ac:dyDescent="0.2">
      <c r="A1362" s="25" t="s">
        <v>1650</v>
      </c>
      <c r="B1362" s="25" t="s">
        <v>1044</v>
      </c>
      <c r="C1362" s="25" t="s">
        <v>14</v>
      </c>
      <c r="D1362" s="25" t="s">
        <v>407</v>
      </c>
      <c r="E1362" s="24" t="b">
        <v>0</v>
      </c>
      <c r="F1362" s="25" t="s">
        <v>11</v>
      </c>
      <c r="G1362" s="25" t="s">
        <v>1651</v>
      </c>
      <c r="H1362" s="25" t="s">
        <v>1652</v>
      </c>
      <c r="I1362" s="25" t="s">
        <v>9085</v>
      </c>
      <c r="J1362" s="24">
        <v>2.3215350251621152E-7</v>
      </c>
      <c r="K1362" s="24">
        <v>0.12400629496418675</v>
      </c>
      <c r="L1362" s="24">
        <v>0.87599347288231078</v>
      </c>
    </row>
    <row r="1363" spans="1:12" ht="140.25" x14ac:dyDescent="0.2">
      <c r="A1363" s="25" t="s">
        <v>1650</v>
      </c>
      <c r="B1363" s="25" t="s">
        <v>6133</v>
      </c>
      <c r="C1363" s="25" t="s">
        <v>14</v>
      </c>
      <c r="D1363" s="25" t="s">
        <v>5924</v>
      </c>
      <c r="E1363" s="24" t="b">
        <v>0</v>
      </c>
      <c r="F1363" s="25" t="s">
        <v>11</v>
      </c>
      <c r="G1363" s="25" t="s">
        <v>6134</v>
      </c>
      <c r="H1363" s="25" t="s">
        <v>10451</v>
      </c>
      <c r="I1363" s="25" t="s">
        <v>10452</v>
      </c>
      <c r="J1363" s="24">
        <v>4.0785367045725006E-4</v>
      </c>
      <c r="K1363" s="24">
        <v>5.2612407754595186E-4</v>
      </c>
      <c r="L1363" s="24">
        <v>0.99906602225199692</v>
      </c>
    </row>
    <row r="1364" spans="1:12" ht="76.5" x14ac:dyDescent="0.2">
      <c r="A1364" s="25" t="s">
        <v>3237</v>
      </c>
      <c r="B1364" s="25" t="s">
        <v>3238</v>
      </c>
      <c r="C1364" s="25" t="s">
        <v>14</v>
      </c>
      <c r="D1364" s="25" t="s">
        <v>3036</v>
      </c>
      <c r="E1364" s="24" t="b">
        <v>0</v>
      </c>
      <c r="F1364" s="25" t="s">
        <v>11</v>
      </c>
      <c r="G1364" s="25" t="s">
        <v>3239</v>
      </c>
      <c r="H1364" s="25" t="s">
        <v>3240</v>
      </c>
      <c r="I1364" s="25" t="s">
        <v>3241</v>
      </c>
      <c r="J1364" s="24">
        <v>6.4051209617498944E-9</v>
      </c>
      <c r="K1364" s="24">
        <v>1.9164659328999291E-4</v>
      </c>
      <c r="L1364" s="24">
        <v>0.99980834700158905</v>
      </c>
    </row>
    <row r="1365" spans="1:12" ht="191.25" x14ac:dyDescent="0.2">
      <c r="A1365" s="25" t="s">
        <v>2887</v>
      </c>
      <c r="B1365" s="25" t="s">
        <v>2888</v>
      </c>
      <c r="C1365" s="25" t="s">
        <v>14</v>
      </c>
      <c r="D1365" s="25" t="s">
        <v>2860</v>
      </c>
      <c r="E1365" s="24" t="b">
        <v>0</v>
      </c>
      <c r="F1365" s="25" t="s">
        <v>11</v>
      </c>
      <c r="G1365" s="25" t="s">
        <v>9600</v>
      </c>
      <c r="H1365" s="25" t="s">
        <v>9601</v>
      </c>
      <c r="I1365" s="25" t="s">
        <v>2891</v>
      </c>
      <c r="J1365" s="24">
        <v>1.6715437786505774E-6</v>
      </c>
      <c r="K1365" s="24">
        <v>1.644748057050165E-4</v>
      </c>
      <c r="L1365" s="24">
        <v>0.99983385365051636</v>
      </c>
    </row>
    <row r="1366" spans="1:12" ht="127.5" x14ac:dyDescent="0.2">
      <c r="A1366" s="25" t="s">
        <v>7637</v>
      </c>
      <c r="B1366" s="25" t="s">
        <v>7638</v>
      </c>
      <c r="C1366" s="25" t="s">
        <v>14</v>
      </c>
      <c r="D1366" s="25" t="s">
        <v>6339</v>
      </c>
      <c r="E1366" s="24" t="b">
        <v>0</v>
      </c>
      <c r="F1366" s="25" t="s">
        <v>11</v>
      </c>
      <c r="G1366" s="25" t="s">
        <v>7639</v>
      </c>
      <c r="H1366" s="25" t="s">
        <v>7640</v>
      </c>
      <c r="I1366" s="25" t="s">
        <v>10886</v>
      </c>
      <c r="J1366" s="24">
        <v>1.6046284261584299E-6</v>
      </c>
      <c r="K1366" s="24">
        <v>1.0681837506881447E-8</v>
      </c>
      <c r="L1366" s="24">
        <v>0.99999838468973645</v>
      </c>
    </row>
    <row r="1367" spans="1:12" ht="165.75" x14ac:dyDescent="0.2">
      <c r="A1367" s="25" t="s">
        <v>3034</v>
      </c>
      <c r="B1367" s="25" t="s">
        <v>3042</v>
      </c>
      <c r="C1367" s="25" t="s">
        <v>14</v>
      </c>
      <c r="D1367" s="25" t="s">
        <v>3036</v>
      </c>
      <c r="E1367" s="24" t="b">
        <v>0</v>
      </c>
      <c r="F1367" s="25" t="s">
        <v>11</v>
      </c>
      <c r="G1367" s="25" t="s">
        <v>9085</v>
      </c>
      <c r="H1367" s="25" t="s">
        <v>3043</v>
      </c>
      <c r="I1367" s="25" t="s">
        <v>3044</v>
      </c>
      <c r="J1367" s="24">
        <v>2.8010030685853841E-6</v>
      </c>
      <c r="K1367" s="24">
        <v>1.0002620238854406E-7</v>
      </c>
      <c r="L1367" s="24">
        <v>0.99999709897072908</v>
      </c>
    </row>
    <row r="1368" spans="1:12" ht="178.5" x14ac:dyDescent="0.2">
      <c r="A1368" s="25" t="s">
        <v>581</v>
      </c>
      <c r="B1368" s="25" t="s">
        <v>582</v>
      </c>
      <c r="C1368" s="25" t="s">
        <v>14</v>
      </c>
      <c r="D1368" s="25" t="s">
        <v>407</v>
      </c>
      <c r="E1368" s="24" t="b">
        <v>0</v>
      </c>
      <c r="F1368" s="25" t="s">
        <v>11</v>
      </c>
      <c r="G1368" s="25" t="s">
        <v>583</v>
      </c>
      <c r="H1368" s="25" t="s">
        <v>584</v>
      </c>
      <c r="I1368" s="25" t="s">
        <v>585</v>
      </c>
      <c r="J1368" s="24">
        <v>3.8010693858454042E-8</v>
      </c>
      <c r="K1368" s="24">
        <v>5.2168864049637136E-7</v>
      </c>
      <c r="L1368" s="24">
        <v>0.99999944030066579</v>
      </c>
    </row>
    <row r="1369" spans="1:12" ht="127.5" x14ac:dyDescent="0.2">
      <c r="A1369" s="25" t="s">
        <v>581</v>
      </c>
      <c r="B1369" s="25" t="s">
        <v>589</v>
      </c>
      <c r="C1369" s="25" t="s">
        <v>14</v>
      </c>
      <c r="D1369" s="25" t="s">
        <v>407</v>
      </c>
      <c r="E1369" s="24" t="b">
        <v>0</v>
      </c>
      <c r="F1369" s="25" t="s">
        <v>11</v>
      </c>
      <c r="G1369" s="25" t="s">
        <v>590</v>
      </c>
      <c r="H1369" s="25" t="s">
        <v>591</v>
      </c>
      <c r="I1369" s="25" t="s">
        <v>9085</v>
      </c>
      <c r="J1369" s="24">
        <v>1.6847007672224095E-8</v>
      </c>
      <c r="K1369" s="24">
        <v>5.1525440194317351E-3</v>
      </c>
      <c r="L1369" s="24">
        <v>0.99484743913356066</v>
      </c>
    </row>
    <row r="1370" spans="1:12" ht="140.25" x14ac:dyDescent="0.2">
      <c r="A1370" s="25" t="s">
        <v>277</v>
      </c>
      <c r="B1370" s="25" t="s">
        <v>2415</v>
      </c>
      <c r="C1370" s="25" t="s">
        <v>14</v>
      </c>
      <c r="D1370" s="25" t="s">
        <v>407</v>
      </c>
      <c r="E1370" s="24" t="b">
        <v>0</v>
      </c>
      <c r="F1370" s="25" t="s">
        <v>11</v>
      </c>
      <c r="G1370" s="25" t="s">
        <v>2416</v>
      </c>
      <c r="H1370" s="25" t="s">
        <v>2417</v>
      </c>
      <c r="I1370" s="25" t="s">
        <v>9518</v>
      </c>
      <c r="J1370" s="24">
        <v>3.4577388365914625E-4</v>
      </c>
      <c r="K1370" s="24">
        <v>4.9675845449586705E-6</v>
      </c>
      <c r="L1370" s="24">
        <v>0.99964925853179587</v>
      </c>
    </row>
    <row r="1371" spans="1:12" ht="89.25" x14ac:dyDescent="0.2">
      <c r="A1371" s="25" t="s">
        <v>1189</v>
      </c>
      <c r="B1371" s="25" t="s">
        <v>1190</v>
      </c>
      <c r="C1371" s="25" t="s">
        <v>14</v>
      </c>
      <c r="D1371" s="25" t="s">
        <v>407</v>
      </c>
      <c r="E1371" s="24" t="b">
        <v>0</v>
      </c>
      <c r="F1371" s="25" t="s">
        <v>11</v>
      </c>
      <c r="G1371" s="25" t="s">
        <v>1191</v>
      </c>
      <c r="H1371" s="25" t="s">
        <v>9282</v>
      </c>
      <c r="I1371" s="25" t="s">
        <v>9283</v>
      </c>
      <c r="J1371" s="24">
        <v>2.5366276678919034E-5</v>
      </c>
      <c r="K1371" s="24">
        <v>2.8346749470402766E-2</v>
      </c>
      <c r="L1371" s="24">
        <v>0.97162788425291835</v>
      </c>
    </row>
    <row r="1372" spans="1:12" ht="165.75" x14ac:dyDescent="0.2">
      <c r="A1372" s="25" t="s">
        <v>910</v>
      </c>
      <c r="B1372" s="25" t="s">
        <v>911</v>
      </c>
      <c r="C1372" s="25" t="s">
        <v>14</v>
      </c>
      <c r="D1372" s="25" t="s">
        <v>407</v>
      </c>
      <c r="E1372" s="24" t="b">
        <v>0</v>
      </c>
      <c r="F1372" s="25" t="s">
        <v>11</v>
      </c>
      <c r="G1372" s="25" t="s">
        <v>912</v>
      </c>
      <c r="H1372" s="25" t="s">
        <v>9232</v>
      </c>
      <c r="I1372" s="25" t="s">
        <v>9233</v>
      </c>
      <c r="J1372" s="24">
        <v>9.101025695719889E-10</v>
      </c>
      <c r="K1372" s="24">
        <v>1.9309637005005029E-7</v>
      </c>
      <c r="L1372" s="24">
        <v>0.99999980599352745</v>
      </c>
    </row>
    <row r="1373" spans="1:12" ht="127.5" x14ac:dyDescent="0.2">
      <c r="A1373" s="25" t="s">
        <v>910</v>
      </c>
      <c r="B1373" s="25" t="s">
        <v>915</v>
      </c>
      <c r="C1373" s="25" t="s">
        <v>14</v>
      </c>
      <c r="D1373" s="25" t="s">
        <v>407</v>
      </c>
      <c r="E1373" s="24" t="b">
        <v>0</v>
      </c>
      <c r="F1373" s="25" t="s">
        <v>11</v>
      </c>
      <c r="G1373" s="25" t="s">
        <v>916</v>
      </c>
      <c r="H1373" s="25" t="s">
        <v>917</v>
      </c>
      <c r="I1373" s="25" t="s">
        <v>9234</v>
      </c>
      <c r="J1373" s="24">
        <v>1.0694058361322687E-6</v>
      </c>
      <c r="K1373" s="24">
        <v>1.5989725973400567E-7</v>
      </c>
      <c r="L1373" s="24">
        <v>0.99999877069690424</v>
      </c>
    </row>
    <row r="1374" spans="1:12" ht="89.25" x14ac:dyDescent="0.2">
      <c r="A1374" s="25" t="s">
        <v>5411</v>
      </c>
      <c r="B1374" s="25" t="s">
        <v>5412</v>
      </c>
      <c r="C1374" s="25" t="s">
        <v>14</v>
      </c>
      <c r="D1374" s="25" t="s">
        <v>4127</v>
      </c>
      <c r="E1374" s="24" t="b">
        <v>0</v>
      </c>
      <c r="F1374" s="25" t="s">
        <v>11</v>
      </c>
      <c r="G1374" s="25" t="s">
        <v>5413</v>
      </c>
      <c r="H1374" s="25" t="s">
        <v>5414</v>
      </c>
      <c r="I1374" s="25" t="s">
        <v>5415</v>
      </c>
      <c r="J1374" s="24">
        <v>2.4495175305052877E-3</v>
      </c>
      <c r="K1374" s="24">
        <v>8.6027043478984525E-7</v>
      </c>
      <c r="L1374" s="24">
        <v>0.99754962219905985</v>
      </c>
    </row>
    <row r="1375" spans="1:12" ht="229.5" x14ac:dyDescent="0.2">
      <c r="A1375" s="25" t="s">
        <v>7252</v>
      </c>
      <c r="B1375" s="25" t="s">
        <v>7253</v>
      </c>
      <c r="C1375" s="25" t="s">
        <v>14</v>
      </c>
      <c r="D1375" s="25" t="s">
        <v>6339</v>
      </c>
      <c r="E1375" s="24" t="b">
        <v>0</v>
      </c>
      <c r="F1375" s="25" t="s">
        <v>11</v>
      </c>
      <c r="G1375" s="25" t="s">
        <v>10778</v>
      </c>
      <c r="H1375" s="25" t="s">
        <v>10779</v>
      </c>
      <c r="I1375" s="25" t="s">
        <v>10780</v>
      </c>
      <c r="J1375" s="24">
        <v>7.5429195970343748E-13</v>
      </c>
      <c r="K1375" s="24">
        <v>1.2628526464541051E-10</v>
      </c>
      <c r="L1375" s="24">
        <v>0.99999999987296051</v>
      </c>
    </row>
    <row r="1376" spans="1:12" ht="127.5" x14ac:dyDescent="0.2">
      <c r="A1376" s="25" t="s">
        <v>7252</v>
      </c>
      <c r="B1376" s="25" t="s">
        <v>7267</v>
      </c>
      <c r="C1376" s="25" t="s">
        <v>14</v>
      </c>
      <c r="D1376" s="25" t="s">
        <v>6339</v>
      </c>
      <c r="E1376" s="24" t="b">
        <v>0</v>
      </c>
      <c r="F1376" s="25" t="s">
        <v>11</v>
      </c>
      <c r="G1376" s="25" t="s">
        <v>10781</v>
      </c>
      <c r="H1376" s="25" t="s">
        <v>10782</v>
      </c>
      <c r="I1376" s="25" t="s">
        <v>7270</v>
      </c>
      <c r="J1376" s="24">
        <v>1.2717637218767597E-5</v>
      </c>
      <c r="K1376" s="24">
        <v>5.1941106440434829E-9</v>
      </c>
      <c r="L1376" s="24">
        <v>0.99998727716867064</v>
      </c>
    </row>
    <row r="1377" spans="1:12" ht="140.25" x14ac:dyDescent="0.2">
      <c r="A1377" s="25" t="s">
        <v>4821</v>
      </c>
      <c r="B1377" s="25" t="s">
        <v>4822</v>
      </c>
      <c r="C1377" s="25" t="s">
        <v>14</v>
      </c>
      <c r="D1377" s="25" t="s">
        <v>4127</v>
      </c>
      <c r="E1377" s="24" t="b">
        <v>0</v>
      </c>
      <c r="F1377" s="25" t="s">
        <v>11</v>
      </c>
      <c r="G1377" s="25" t="s">
        <v>4823</v>
      </c>
      <c r="H1377" s="25" t="s">
        <v>10122</v>
      </c>
      <c r="I1377" s="25" t="s">
        <v>10123</v>
      </c>
      <c r="J1377" s="24">
        <v>1.8284397246218758E-5</v>
      </c>
      <c r="K1377" s="24">
        <v>4.9373703387547885E-8</v>
      </c>
      <c r="L1377" s="24">
        <v>0.99998166622905038</v>
      </c>
    </row>
    <row r="1378" spans="1:12" ht="76.5" x14ac:dyDescent="0.2">
      <c r="A1378" s="25" t="s">
        <v>5366</v>
      </c>
      <c r="B1378" s="25" t="s">
        <v>5367</v>
      </c>
      <c r="C1378" s="25" t="s">
        <v>14</v>
      </c>
      <c r="D1378" s="25" t="s">
        <v>4127</v>
      </c>
      <c r="E1378" s="24" t="b">
        <v>0</v>
      </c>
      <c r="F1378" s="25" t="s">
        <v>11</v>
      </c>
      <c r="G1378" s="25" t="s">
        <v>9085</v>
      </c>
      <c r="H1378" s="25" t="s">
        <v>10271</v>
      </c>
      <c r="I1378" s="25" t="s">
        <v>5372</v>
      </c>
      <c r="J1378" s="24">
        <v>5.3288777860400863E-5</v>
      </c>
      <c r="K1378" s="24">
        <v>2.3402764720760284E-9</v>
      </c>
      <c r="L1378" s="24">
        <v>0.99994670888186321</v>
      </c>
    </row>
    <row r="1379" spans="1:12" ht="140.25" x14ac:dyDescent="0.2">
      <c r="A1379" s="25" t="s">
        <v>1943</v>
      </c>
      <c r="B1379" s="25" t="s">
        <v>1944</v>
      </c>
      <c r="C1379" s="25" t="s">
        <v>14</v>
      </c>
      <c r="D1379" s="25" t="s">
        <v>407</v>
      </c>
      <c r="E1379" s="24" t="b">
        <v>0</v>
      </c>
      <c r="F1379" s="25" t="s">
        <v>11</v>
      </c>
      <c r="G1379" s="25" t="s">
        <v>9426</v>
      </c>
      <c r="H1379" s="25" t="s">
        <v>9427</v>
      </c>
      <c r="I1379" s="25" t="s">
        <v>1947</v>
      </c>
      <c r="J1379" s="24">
        <v>8.0433044421045134E-7</v>
      </c>
      <c r="K1379" s="24">
        <v>1.1905760305623678E-3</v>
      </c>
      <c r="L1379" s="24">
        <v>0.99880861963899348</v>
      </c>
    </row>
    <row r="1380" spans="1:12" ht="89.25" x14ac:dyDescent="0.2">
      <c r="A1380" s="25" t="s">
        <v>8058</v>
      </c>
      <c r="B1380" s="25" t="s">
        <v>8059</v>
      </c>
      <c r="C1380" s="25" t="s">
        <v>14</v>
      </c>
      <c r="D1380" s="25" t="s">
        <v>6339</v>
      </c>
      <c r="E1380" s="24" t="b">
        <v>0</v>
      </c>
      <c r="F1380" s="25" t="s">
        <v>11</v>
      </c>
      <c r="G1380" s="25" t="s">
        <v>8063</v>
      </c>
      <c r="H1380" s="25" t="s">
        <v>8064</v>
      </c>
      <c r="I1380" s="25" t="s">
        <v>8065</v>
      </c>
      <c r="J1380" s="24">
        <v>7.7960152773830722E-7</v>
      </c>
      <c r="K1380" s="24">
        <v>3.416794680917094E-8</v>
      </c>
      <c r="L1380" s="24">
        <v>0.99999918623052542</v>
      </c>
    </row>
    <row r="1381" spans="1:12" ht="114.75" x14ac:dyDescent="0.2">
      <c r="A1381" s="25" t="s">
        <v>8058</v>
      </c>
      <c r="B1381" s="25" t="s">
        <v>8059</v>
      </c>
      <c r="C1381" s="25" t="s">
        <v>14</v>
      </c>
      <c r="D1381" s="25" t="s">
        <v>6339</v>
      </c>
      <c r="E1381" s="24" t="b">
        <v>0</v>
      </c>
      <c r="F1381" s="25" t="s">
        <v>11</v>
      </c>
      <c r="G1381" s="25" t="s">
        <v>10999</v>
      </c>
      <c r="H1381" s="25" t="s">
        <v>8067</v>
      </c>
      <c r="I1381" s="25" t="s">
        <v>8068</v>
      </c>
      <c r="J1381" s="24">
        <v>2.1425548074394304E-11</v>
      </c>
      <c r="K1381" s="24">
        <v>2.3991215013951788E-10</v>
      </c>
      <c r="L1381" s="24">
        <v>0.99999999973866238</v>
      </c>
    </row>
    <row r="1382" spans="1:12" ht="89.25" x14ac:dyDescent="0.2">
      <c r="A1382" s="25" t="s">
        <v>2419</v>
      </c>
      <c r="B1382" s="25" t="s">
        <v>2420</v>
      </c>
      <c r="C1382" s="25" t="s">
        <v>14</v>
      </c>
      <c r="D1382" s="25" t="s">
        <v>407</v>
      </c>
      <c r="E1382" s="24" t="b">
        <v>0</v>
      </c>
      <c r="F1382" s="25" t="s">
        <v>11</v>
      </c>
      <c r="G1382" s="25" t="s">
        <v>2421</v>
      </c>
      <c r="H1382" s="25" t="s">
        <v>2422</v>
      </c>
      <c r="I1382" s="25" t="s">
        <v>9085</v>
      </c>
      <c r="J1382" s="24">
        <v>5.8747131179976421E-6</v>
      </c>
      <c r="K1382" s="24">
        <v>5.4537191457345043E-2</v>
      </c>
      <c r="L1382" s="24">
        <v>0.94545693382953688</v>
      </c>
    </row>
    <row r="1383" spans="1:12" ht="267.75" x14ac:dyDescent="0.2">
      <c r="A1383" s="25" t="s">
        <v>430</v>
      </c>
      <c r="B1383" s="25" t="s">
        <v>435</v>
      </c>
      <c r="C1383" s="25" t="s">
        <v>14</v>
      </c>
      <c r="D1383" s="25" t="s">
        <v>407</v>
      </c>
      <c r="E1383" s="24" t="b">
        <v>0</v>
      </c>
      <c r="F1383" s="25" t="s">
        <v>11</v>
      </c>
      <c r="G1383" s="25" t="s">
        <v>9085</v>
      </c>
      <c r="H1383" s="25" t="s">
        <v>436</v>
      </c>
      <c r="I1383" s="25" t="s">
        <v>9146</v>
      </c>
      <c r="J1383" s="24">
        <v>1.346062393713456E-7</v>
      </c>
      <c r="K1383" s="24">
        <v>4.182421459765441E-4</v>
      </c>
      <c r="L1383" s="24">
        <v>0.9995816232477841</v>
      </c>
    </row>
    <row r="1384" spans="1:12" ht="102" x14ac:dyDescent="0.2">
      <c r="A1384" s="25" t="s">
        <v>6498</v>
      </c>
      <c r="B1384" s="25" t="s">
        <v>6511</v>
      </c>
      <c r="C1384" s="25" t="s">
        <v>14</v>
      </c>
      <c r="D1384" s="25" t="s">
        <v>6339</v>
      </c>
      <c r="E1384" s="24" t="b">
        <v>0</v>
      </c>
      <c r="F1384" s="25" t="s">
        <v>11</v>
      </c>
      <c r="G1384" s="25" t="s">
        <v>6512</v>
      </c>
      <c r="H1384" s="25" t="s">
        <v>6513</v>
      </c>
      <c r="I1384" s="25" t="s">
        <v>6514</v>
      </c>
      <c r="J1384" s="24">
        <v>1.1305704233875951E-6</v>
      </c>
      <c r="K1384" s="24">
        <v>2.6672409152655428E-8</v>
      </c>
      <c r="L1384" s="24">
        <v>0.99999884275716744</v>
      </c>
    </row>
    <row r="1385" spans="1:12" ht="114.75" x14ac:dyDescent="0.2">
      <c r="A1385" s="25" t="s">
        <v>677</v>
      </c>
      <c r="B1385" s="25" t="s">
        <v>678</v>
      </c>
      <c r="C1385" s="25" t="s">
        <v>14</v>
      </c>
      <c r="D1385" s="25" t="s">
        <v>407</v>
      </c>
      <c r="E1385" s="24" t="b">
        <v>0</v>
      </c>
      <c r="F1385" s="25" t="s">
        <v>11</v>
      </c>
      <c r="G1385" s="25" t="s">
        <v>679</v>
      </c>
      <c r="H1385" s="25" t="s">
        <v>680</v>
      </c>
      <c r="I1385" s="25" t="s">
        <v>681</v>
      </c>
      <c r="J1385" s="24">
        <v>9.0275195426951284E-8</v>
      </c>
      <c r="K1385" s="24">
        <v>9.8547850047845687E-9</v>
      </c>
      <c r="L1385" s="24">
        <v>0.99999989987001947</v>
      </c>
    </row>
    <row r="1386" spans="1:12" ht="127.5" x14ac:dyDescent="0.2">
      <c r="A1386" s="25" t="s">
        <v>3193</v>
      </c>
      <c r="B1386" s="25" t="s">
        <v>3197</v>
      </c>
      <c r="C1386" s="25" t="s">
        <v>14</v>
      </c>
      <c r="D1386" s="25" t="s">
        <v>3036</v>
      </c>
      <c r="E1386" s="24" t="b">
        <v>1</v>
      </c>
      <c r="F1386" s="25" t="s">
        <v>11</v>
      </c>
      <c r="G1386" s="25" t="s">
        <v>3201</v>
      </c>
      <c r="H1386" s="25" t="s">
        <v>3202</v>
      </c>
      <c r="I1386" s="25" t="s">
        <v>9640</v>
      </c>
      <c r="J1386" s="24">
        <v>9.2517415084227816E-26</v>
      </c>
      <c r="K1386" s="24">
        <v>9.1130143590050315E-11</v>
      </c>
      <c r="L1386" s="24">
        <v>0.99999999990886979</v>
      </c>
    </row>
    <row r="1387" spans="1:12" ht="114.75" x14ac:dyDescent="0.2">
      <c r="A1387" s="25" t="s">
        <v>243</v>
      </c>
      <c r="B1387" s="25" t="s">
        <v>2062</v>
      </c>
      <c r="C1387" s="25" t="s">
        <v>14</v>
      </c>
      <c r="D1387" s="25" t="s">
        <v>407</v>
      </c>
      <c r="E1387" s="24" t="b">
        <v>0</v>
      </c>
      <c r="F1387" s="25" t="s">
        <v>11</v>
      </c>
      <c r="G1387" s="25" t="s">
        <v>2063</v>
      </c>
      <c r="H1387" s="25" t="s">
        <v>2064</v>
      </c>
      <c r="I1387" s="25" t="s">
        <v>2065</v>
      </c>
      <c r="J1387" s="24">
        <v>8.5917681794117249E-4</v>
      </c>
      <c r="K1387" s="24">
        <v>4.3925265524058293E-3</v>
      </c>
      <c r="L1387" s="24">
        <v>0.99474829662965303</v>
      </c>
    </row>
    <row r="1388" spans="1:12" ht="127.5" x14ac:dyDescent="0.2">
      <c r="A1388" s="25" t="s">
        <v>243</v>
      </c>
      <c r="B1388" s="25" t="s">
        <v>2066</v>
      </c>
      <c r="C1388" s="25" t="s">
        <v>14</v>
      </c>
      <c r="D1388" s="25" t="s">
        <v>407</v>
      </c>
      <c r="E1388" s="24" t="b">
        <v>0</v>
      </c>
      <c r="F1388" s="25" t="s">
        <v>11</v>
      </c>
      <c r="G1388" s="25" t="s">
        <v>2067</v>
      </c>
      <c r="H1388" s="25" t="s">
        <v>2068</v>
      </c>
      <c r="I1388" s="25" t="s">
        <v>9085</v>
      </c>
      <c r="J1388" s="24">
        <v>8.8395553565515946E-5</v>
      </c>
      <c r="K1388" s="24">
        <v>1.0581453990426148E-4</v>
      </c>
      <c r="L1388" s="24">
        <v>0.99980578990653024</v>
      </c>
    </row>
    <row r="1389" spans="1:12" ht="140.25" x14ac:dyDescent="0.2">
      <c r="A1389" s="25" t="s">
        <v>243</v>
      </c>
      <c r="B1389" s="25" t="s">
        <v>2069</v>
      </c>
      <c r="C1389" s="25" t="s">
        <v>14</v>
      </c>
      <c r="D1389" s="25" t="s">
        <v>407</v>
      </c>
      <c r="E1389" s="24" t="b">
        <v>0</v>
      </c>
      <c r="F1389" s="25" t="s">
        <v>11</v>
      </c>
      <c r="G1389" s="25" t="s">
        <v>9085</v>
      </c>
      <c r="H1389" s="25" t="s">
        <v>2070</v>
      </c>
      <c r="I1389" s="25" t="s">
        <v>9450</v>
      </c>
      <c r="J1389" s="24">
        <v>3.049147385177185E-5</v>
      </c>
      <c r="K1389" s="24">
        <v>1.4785531115539166E-5</v>
      </c>
      <c r="L1389" s="24">
        <v>0.99995472299503263</v>
      </c>
    </row>
    <row r="1390" spans="1:12" ht="140.25" x14ac:dyDescent="0.2">
      <c r="A1390" s="25" t="s">
        <v>243</v>
      </c>
      <c r="B1390" s="25" t="s">
        <v>2072</v>
      </c>
      <c r="C1390" s="25" t="s">
        <v>14</v>
      </c>
      <c r="D1390" s="25" t="s">
        <v>407</v>
      </c>
      <c r="E1390" s="24" t="b">
        <v>0</v>
      </c>
      <c r="F1390" s="25" t="s">
        <v>11</v>
      </c>
      <c r="G1390" s="25" t="s">
        <v>2070</v>
      </c>
      <c r="H1390" s="25" t="s">
        <v>9450</v>
      </c>
      <c r="I1390" s="25" t="s">
        <v>9085</v>
      </c>
      <c r="J1390" s="24">
        <v>5.3726856038901616E-5</v>
      </c>
      <c r="K1390" s="24">
        <v>4.3941427289305834E-6</v>
      </c>
      <c r="L1390" s="24">
        <v>0.99994187900123221</v>
      </c>
    </row>
    <row r="1391" spans="1:12" ht="102" x14ac:dyDescent="0.2">
      <c r="A1391" s="25" t="s">
        <v>243</v>
      </c>
      <c r="B1391" s="25" t="s">
        <v>2073</v>
      </c>
      <c r="C1391" s="25" t="s">
        <v>14</v>
      </c>
      <c r="D1391" s="25" t="s">
        <v>407</v>
      </c>
      <c r="E1391" s="24" t="b">
        <v>0</v>
      </c>
      <c r="F1391" s="25" t="s">
        <v>11</v>
      </c>
      <c r="G1391" s="25" t="s">
        <v>2074</v>
      </c>
      <c r="H1391" s="25" t="s">
        <v>9451</v>
      </c>
      <c r="I1391" s="25" t="s">
        <v>9085</v>
      </c>
      <c r="J1391" s="24">
        <v>5.5540048292081917E-4</v>
      </c>
      <c r="K1391" s="24">
        <v>1.3604056926315338E-6</v>
      </c>
      <c r="L1391" s="24">
        <v>0.99944323911138666</v>
      </c>
    </row>
    <row r="1392" spans="1:12" ht="114.75" x14ac:dyDescent="0.2">
      <c r="A1392" s="25" t="s">
        <v>243</v>
      </c>
      <c r="B1392" s="25" t="s">
        <v>2072</v>
      </c>
      <c r="C1392" s="25" t="s">
        <v>14</v>
      </c>
      <c r="D1392" s="25" t="s">
        <v>407</v>
      </c>
      <c r="E1392" s="24" t="b">
        <v>0</v>
      </c>
      <c r="F1392" s="25" t="s">
        <v>11</v>
      </c>
      <c r="G1392" s="25" t="s">
        <v>2097</v>
      </c>
      <c r="H1392" s="25" t="s">
        <v>2098</v>
      </c>
      <c r="I1392" s="25" t="s">
        <v>2099</v>
      </c>
      <c r="J1392" s="24">
        <v>1.6002562471069921E-4</v>
      </c>
      <c r="K1392" s="24">
        <v>2.553700843899533E-7</v>
      </c>
      <c r="L1392" s="24">
        <v>0.99983971900520496</v>
      </c>
    </row>
    <row r="1393" spans="1:12" ht="153" x14ac:dyDescent="0.2">
      <c r="A1393" s="25" t="s">
        <v>243</v>
      </c>
      <c r="B1393" s="25" t="s">
        <v>6210</v>
      </c>
      <c r="C1393" s="25" t="s">
        <v>14</v>
      </c>
      <c r="D1393" s="25" t="s">
        <v>5924</v>
      </c>
      <c r="E1393" s="24" t="b">
        <v>0</v>
      </c>
      <c r="F1393" s="25" t="s">
        <v>11</v>
      </c>
      <c r="G1393" s="25" t="s">
        <v>6211</v>
      </c>
      <c r="H1393" s="25" t="s">
        <v>6212</v>
      </c>
      <c r="I1393" s="25" t="s">
        <v>10474</v>
      </c>
      <c r="J1393" s="24">
        <v>0.22384641265965036</v>
      </c>
      <c r="K1393" s="24">
        <v>1.6869139107450204E-8</v>
      </c>
      <c r="L1393" s="24">
        <v>0.77615357047121059</v>
      </c>
    </row>
    <row r="1394" spans="1:12" ht="63.75" x14ac:dyDescent="0.2">
      <c r="A1394" s="25" t="s">
        <v>243</v>
      </c>
      <c r="B1394" s="25" t="s">
        <v>6210</v>
      </c>
      <c r="C1394" s="25" t="s">
        <v>14</v>
      </c>
      <c r="D1394" s="25" t="s">
        <v>5924</v>
      </c>
      <c r="E1394" s="24" t="b">
        <v>0</v>
      </c>
      <c r="F1394" s="25" t="s">
        <v>11</v>
      </c>
      <c r="G1394" s="25" t="s">
        <v>6214</v>
      </c>
      <c r="H1394" s="25" t="s">
        <v>6215</v>
      </c>
      <c r="I1394" s="25" t="s">
        <v>6216</v>
      </c>
      <c r="J1394" s="24">
        <v>0.14031918556002185</v>
      </c>
      <c r="K1394" s="24">
        <v>7.1449942884569732E-7</v>
      </c>
      <c r="L1394" s="24">
        <v>0.85968009994054939</v>
      </c>
    </row>
    <row r="1395" spans="1:12" ht="127.5" x14ac:dyDescent="0.2">
      <c r="A1395" s="25" t="s">
        <v>1691</v>
      </c>
      <c r="B1395" s="25" t="s">
        <v>1692</v>
      </c>
      <c r="C1395" s="25" t="s">
        <v>14</v>
      </c>
      <c r="D1395" s="25" t="s">
        <v>407</v>
      </c>
      <c r="E1395" s="24" t="b">
        <v>0</v>
      </c>
      <c r="F1395" s="25" t="s">
        <v>11</v>
      </c>
      <c r="G1395" s="25" t="s">
        <v>1693</v>
      </c>
      <c r="H1395" s="25" t="s">
        <v>9376</v>
      </c>
      <c r="I1395" s="25" t="s">
        <v>9377</v>
      </c>
      <c r="J1395" s="24">
        <v>5.6500253492594357E-7</v>
      </c>
      <c r="K1395" s="24">
        <v>5.2626817544282117E-3</v>
      </c>
      <c r="L1395" s="24">
        <v>0.9947367532430369</v>
      </c>
    </row>
    <row r="1396" spans="1:12" ht="76.5" x14ac:dyDescent="0.2">
      <c r="A1396" s="25" t="s">
        <v>2445</v>
      </c>
      <c r="B1396" s="25" t="s">
        <v>2446</v>
      </c>
      <c r="C1396" s="25" t="s">
        <v>14</v>
      </c>
      <c r="D1396" s="25" t="s">
        <v>407</v>
      </c>
      <c r="E1396" s="24" t="b">
        <v>0</v>
      </c>
      <c r="F1396" s="25" t="s">
        <v>11</v>
      </c>
      <c r="G1396" s="25" t="s">
        <v>2447</v>
      </c>
      <c r="H1396" s="25" t="s">
        <v>2448</v>
      </c>
      <c r="I1396" s="25" t="s">
        <v>2449</v>
      </c>
      <c r="J1396" s="24">
        <v>1.5784741420908226E-4</v>
      </c>
      <c r="K1396" s="24">
        <v>8.0903723685410031E-2</v>
      </c>
      <c r="L1396" s="24">
        <v>0.91893842890038091</v>
      </c>
    </row>
    <row r="1397" spans="1:12" ht="140.25" x14ac:dyDescent="0.2">
      <c r="A1397" s="25" t="s">
        <v>2445</v>
      </c>
      <c r="B1397" s="25" t="s">
        <v>2446</v>
      </c>
      <c r="C1397" s="25" t="s">
        <v>14</v>
      </c>
      <c r="D1397" s="25" t="s">
        <v>407</v>
      </c>
      <c r="E1397" s="24" t="b">
        <v>0</v>
      </c>
      <c r="F1397" s="25" t="s">
        <v>11</v>
      </c>
      <c r="G1397" s="25" t="s">
        <v>2455</v>
      </c>
      <c r="H1397" s="25" t="s">
        <v>9523</v>
      </c>
      <c r="I1397" s="25" t="s">
        <v>2457</v>
      </c>
      <c r="J1397" s="24">
        <v>3.4097673816275696E-7</v>
      </c>
      <c r="K1397" s="24">
        <v>7.9477543631360739E-2</v>
      </c>
      <c r="L1397" s="24">
        <v>0.9205221153919011</v>
      </c>
    </row>
    <row r="1398" spans="1:12" ht="76.5" x14ac:dyDescent="0.2">
      <c r="A1398" s="25" t="s">
        <v>3635</v>
      </c>
      <c r="B1398" s="25" t="s">
        <v>3636</v>
      </c>
      <c r="C1398" s="25" t="s">
        <v>14</v>
      </c>
      <c r="D1398" s="25" t="s">
        <v>3637</v>
      </c>
      <c r="E1398" s="24" t="b">
        <v>0</v>
      </c>
      <c r="F1398" s="25" t="s">
        <v>11</v>
      </c>
      <c r="G1398" s="25" t="s">
        <v>3638</v>
      </c>
      <c r="H1398" s="25" t="s">
        <v>9712</v>
      </c>
      <c r="I1398" s="25" t="s">
        <v>3640</v>
      </c>
      <c r="J1398" s="24">
        <v>3.144750829668161E-6</v>
      </c>
      <c r="K1398" s="24">
        <v>1.3824905100809598E-6</v>
      </c>
      <c r="L1398" s="24">
        <v>0.99999547275866019</v>
      </c>
    </row>
    <row r="1399" spans="1:12" ht="63.75" x14ac:dyDescent="0.2">
      <c r="A1399" s="25" t="s">
        <v>3635</v>
      </c>
      <c r="B1399" s="25" t="s">
        <v>5923</v>
      </c>
      <c r="C1399" s="25" t="s">
        <v>14</v>
      </c>
      <c r="D1399" s="25" t="s">
        <v>5924</v>
      </c>
      <c r="E1399" s="24" t="b">
        <v>0</v>
      </c>
      <c r="F1399" s="25" t="s">
        <v>11</v>
      </c>
      <c r="G1399" s="25" t="s">
        <v>9712</v>
      </c>
      <c r="H1399" s="25" t="s">
        <v>3640</v>
      </c>
      <c r="I1399" s="25" t="s">
        <v>9085</v>
      </c>
      <c r="J1399" s="24">
        <v>1.1968596830610911E-6</v>
      </c>
      <c r="K1399" s="24">
        <v>4.1111773215673828E-7</v>
      </c>
      <c r="L1399" s="24">
        <v>0.99999839202258489</v>
      </c>
    </row>
    <row r="1400" spans="1:12" ht="51" x14ac:dyDescent="0.2">
      <c r="A1400" s="25" t="s">
        <v>8805</v>
      </c>
      <c r="B1400" s="25" t="s">
        <v>8785</v>
      </c>
      <c r="C1400" s="25" t="s">
        <v>14</v>
      </c>
      <c r="D1400" s="25" t="s">
        <v>8766</v>
      </c>
      <c r="E1400" s="24" t="b">
        <v>0</v>
      </c>
      <c r="F1400" s="25" t="s">
        <v>11</v>
      </c>
      <c r="G1400" s="25" t="s">
        <v>9085</v>
      </c>
      <c r="H1400" s="25" t="s">
        <v>8806</v>
      </c>
      <c r="I1400" s="25" t="s">
        <v>8807</v>
      </c>
      <c r="J1400" s="24">
        <v>1.9471865475086977E-6</v>
      </c>
      <c r="K1400" s="24">
        <v>3.1069245651864076E-7</v>
      </c>
      <c r="L1400" s="24">
        <v>0.9999977421209959</v>
      </c>
    </row>
    <row r="1401" spans="1:12" ht="140.25" x14ac:dyDescent="0.2">
      <c r="A1401" s="25" t="s">
        <v>5309</v>
      </c>
      <c r="B1401" s="25" t="s">
        <v>5310</v>
      </c>
      <c r="C1401" s="25" t="s">
        <v>14</v>
      </c>
      <c r="D1401" s="25" t="s">
        <v>4127</v>
      </c>
      <c r="E1401" s="24" t="b">
        <v>0</v>
      </c>
      <c r="F1401" s="25" t="s">
        <v>11</v>
      </c>
      <c r="G1401" s="25" t="s">
        <v>5311</v>
      </c>
      <c r="H1401" s="25" t="s">
        <v>5312</v>
      </c>
      <c r="I1401" s="25" t="s">
        <v>5313</v>
      </c>
      <c r="J1401" s="24">
        <v>1.2282051155367235E-2</v>
      </c>
      <c r="K1401" s="24">
        <v>5.5715439545856523E-4</v>
      </c>
      <c r="L1401" s="24">
        <v>0.98716079444917426</v>
      </c>
    </row>
    <row r="1402" spans="1:12" ht="191.25" x14ac:dyDescent="0.2">
      <c r="A1402" s="25" t="s">
        <v>4171</v>
      </c>
      <c r="B1402" s="25" t="s">
        <v>4172</v>
      </c>
      <c r="C1402" s="25" t="s">
        <v>14</v>
      </c>
      <c r="D1402" s="25" t="s">
        <v>4127</v>
      </c>
      <c r="E1402" s="24" t="b">
        <v>0</v>
      </c>
      <c r="F1402" s="25" t="s">
        <v>11</v>
      </c>
      <c r="G1402" s="25" t="s">
        <v>4173</v>
      </c>
      <c r="H1402" s="25" t="s">
        <v>4174</v>
      </c>
      <c r="I1402" s="25" t="s">
        <v>9898</v>
      </c>
      <c r="J1402" s="24">
        <v>3.1054369652739136E-6</v>
      </c>
      <c r="K1402" s="24">
        <v>9.2889255202080138E-13</v>
      </c>
      <c r="L1402" s="24">
        <v>0.99999689456210572</v>
      </c>
    </row>
    <row r="1403" spans="1:12" ht="191.25" x14ac:dyDescent="0.2">
      <c r="A1403" s="25" t="s">
        <v>3700</v>
      </c>
      <c r="B1403" s="25" t="s">
        <v>3701</v>
      </c>
      <c r="C1403" s="25" t="s">
        <v>14</v>
      </c>
      <c r="D1403" s="25" t="s">
        <v>3637</v>
      </c>
      <c r="E1403" s="24" t="b">
        <v>0</v>
      </c>
      <c r="F1403" s="25" t="s">
        <v>11</v>
      </c>
      <c r="G1403" s="25" t="s">
        <v>9085</v>
      </c>
      <c r="H1403" s="25" t="s">
        <v>3702</v>
      </c>
      <c r="I1403" s="25" t="s">
        <v>9726</v>
      </c>
      <c r="J1403" s="24">
        <v>1.1852137001034538E-5</v>
      </c>
      <c r="K1403" s="24">
        <v>8.494763484386818E-7</v>
      </c>
      <c r="L1403" s="24">
        <v>0.99998729838665057</v>
      </c>
    </row>
    <row r="1404" spans="1:12" ht="153" x14ac:dyDescent="0.2">
      <c r="A1404" s="25" t="s">
        <v>1805</v>
      </c>
      <c r="B1404" s="25" t="s">
        <v>1806</v>
      </c>
      <c r="C1404" s="25" t="s">
        <v>14</v>
      </c>
      <c r="D1404" s="25" t="s">
        <v>407</v>
      </c>
      <c r="E1404" s="24" t="b">
        <v>0</v>
      </c>
      <c r="F1404" s="25" t="s">
        <v>11</v>
      </c>
      <c r="G1404" s="25" t="s">
        <v>9394</v>
      </c>
      <c r="H1404" s="25" t="s">
        <v>9395</v>
      </c>
      <c r="I1404" s="25" t="s">
        <v>9396</v>
      </c>
      <c r="J1404" s="24">
        <v>4.4674478572520111E-4</v>
      </c>
      <c r="K1404" s="24">
        <v>1.4308584364324042E-3</v>
      </c>
      <c r="L1404" s="24">
        <v>0.99812239677784242</v>
      </c>
    </row>
    <row r="1405" spans="1:12" ht="140.25" x14ac:dyDescent="0.2">
      <c r="A1405" s="25" t="s">
        <v>2675</v>
      </c>
      <c r="B1405" s="25" t="s">
        <v>2676</v>
      </c>
      <c r="C1405" s="25" t="s">
        <v>14</v>
      </c>
      <c r="D1405" s="25" t="s">
        <v>407</v>
      </c>
      <c r="E1405" s="24" t="b">
        <v>0</v>
      </c>
      <c r="F1405" s="25" t="s">
        <v>11</v>
      </c>
      <c r="G1405" s="25" t="s">
        <v>2677</v>
      </c>
      <c r="H1405" s="25" t="s">
        <v>2678</v>
      </c>
      <c r="I1405" s="25" t="s">
        <v>2679</v>
      </c>
      <c r="J1405" s="24">
        <v>6.3511270927898333E-6</v>
      </c>
      <c r="K1405" s="24">
        <v>2.978349188500163E-2</v>
      </c>
      <c r="L1405" s="24">
        <v>0.97021015698790547</v>
      </c>
    </row>
    <row r="1406" spans="1:12" ht="153" x14ac:dyDescent="0.2">
      <c r="A1406" s="25" t="s">
        <v>2675</v>
      </c>
      <c r="B1406" s="25" t="s">
        <v>2680</v>
      </c>
      <c r="C1406" s="25" t="s">
        <v>14</v>
      </c>
      <c r="D1406" s="25" t="s">
        <v>407</v>
      </c>
      <c r="E1406" s="24" t="b">
        <v>0</v>
      </c>
      <c r="F1406" s="25" t="s">
        <v>11</v>
      </c>
      <c r="G1406" s="25" t="s">
        <v>9560</v>
      </c>
      <c r="H1406" s="25" t="s">
        <v>9561</v>
      </c>
      <c r="I1406" s="25" t="s">
        <v>9562</v>
      </c>
      <c r="J1406" s="24">
        <v>1.3290161571368027E-10</v>
      </c>
      <c r="K1406" s="24">
        <v>8.5369935859172152E-6</v>
      </c>
      <c r="L1406" s="24">
        <v>0.99999146287351237</v>
      </c>
    </row>
    <row r="1407" spans="1:12" ht="114.75" x14ac:dyDescent="0.2">
      <c r="A1407" s="25" t="s">
        <v>344</v>
      </c>
      <c r="B1407" s="25" t="s">
        <v>6103</v>
      </c>
      <c r="C1407" s="25" t="s">
        <v>14</v>
      </c>
      <c r="D1407" s="25" t="s">
        <v>5924</v>
      </c>
      <c r="E1407" s="24" t="b">
        <v>0</v>
      </c>
      <c r="F1407" s="25" t="s">
        <v>11</v>
      </c>
      <c r="G1407" s="25" t="s">
        <v>10444</v>
      </c>
      <c r="H1407" s="25" t="s">
        <v>6105</v>
      </c>
      <c r="I1407" s="25" t="s">
        <v>6106</v>
      </c>
      <c r="J1407" s="24">
        <v>2.7485815502681973E-4</v>
      </c>
      <c r="K1407" s="24">
        <v>3.0645735560704855E-8</v>
      </c>
      <c r="L1407" s="24">
        <v>0.99972511119923757</v>
      </c>
    </row>
    <row r="1408" spans="1:12" ht="89.25" x14ac:dyDescent="0.2">
      <c r="A1408" s="25" t="s">
        <v>1538</v>
      </c>
      <c r="B1408" s="25" t="s">
        <v>1539</v>
      </c>
      <c r="C1408" s="25" t="s">
        <v>14</v>
      </c>
      <c r="D1408" s="25" t="s">
        <v>407</v>
      </c>
      <c r="E1408" s="24" t="b">
        <v>0</v>
      </c>
      <c r="F1408" s="25" t="s">
        <v>11</v>
      </c>
      <c r="G1408" s="25" t="s">
        <v>1540</v>
      </c>
      <c r="H1408" s="25" t="s">
        <v>1541</v>
      </c>
      <c r="I1408" s="25" t="s">
        <v>1542</v>
      </c>
      <c r="J1408" s="24">
        <v>7.6701661532782343E-8</v>
      </c>
      <c r="K1408" s="24">
        <v>0.38588771247665771</v>
      </c>
      <c r="L1408" s="24">
        <v>0.61411221082168077</v>
      </c>
    </row>
    <row r="1409" spans="1:12" ht="63.75" x14ac:dyDescent="0.2">
      <c r="A1409" s="25" t="s">
        <v>1538</v>
      </c>
      <c r="B1409" s="25" t="s">
        <v>1543</v>
      </c>
      <c r="C1409" s="25" t="s">
        <v>14</v>
      </c>
      <c r="D1409" s="25" t="s">
        <v>407</v>
      </c>
      <c r="E1409" s="24" t="b">
        <v>0</v>
      </c>
      <c r="F1409" s="25" t="s">
        <v>11</v>
      </c>
      <c r="G1409" s="25" t="s">
        <v>1541</v>
      </c>
      <c r="H1409" s="25" t="s">
        <v>1544</v>
      </c>
      <c r="I1409" s="25" t="s">
        <v>1545</v>
      </c>
      <c r="J1409" s="24">
        <v>2.7442535471933435E-7</v>
      </c>
      <c r="K1409" s="24">
        <v>1.5077245110227213E-4</v>
      </c>
      <c r="L1409" s="24">
        <v>0.99984895312354294</v>
      </c>
    </row>
    <row r="1410" spans="1:12" ht="63.75" x14ac:dyDescent="0.2">
      <c r="A1410" s="25" t="s">
        <v>1538</v>
      </c>
      <c r="B1410" s="25" t="s">
        <v>1546</v>
      </c>
      <c r="C1410" s="25" t="s">
        <v>14</v>
      </c>
      <c r="D1410" s="25" t="s">
        <v>407</v>
      </c>
      <c r="E1410" s="24" t="b">
        <v>0</v>
      </c>
      <c r="F1410" s="25" t="s">
        <v>11</v>
      </c>
      <c r="G1410" s="25" t="s">
        <v>1544</v>
      </c>
      <c r="H1410" s="25" t="s">
        <v>1547</v>
      </c>
      <c r="I1410" s="25" t="s">
        <v>1548</v>
      </c>
      <c r="J1410" s="24">
        <v>1.1175090243361668E-8</v>
      </c>
      <c r="K1410" s="24">
        <v>4.5233623140493863E-6</v>
      </c>
      <c r="L1410" s="24">
        <v>0.99999546546259566</v>
      </c>
    </row>
    <row r="1411" spans="1:12" ht="76.5" x14ac:dyDescent="0.2">
      <c r="A1411" s="25" t="s">
        <v>1538</v>
      </c>
      <c r="B1411" s="25" t="s">
        <v>1549</v>
      </c>
      <c r="C1411" s="25" t="s">
        <v>14</v>
      </c>
      <c r="D1411" s="25" t="s">
        <v>407</v>
      </c>
      <c r="E1411" s="24" t="b">
        <v>0</v>
      </c>
      <c r="F1411" s="25" t="s">
        <v>11</v>
      </c>
      <c r="G1411" s="25" t="s">
        <v>1550</v>
      </c>
      <c r="H1411" s="25" t="s">
        <v>1551</v>
      </c>
      <c r="I1411" s="25" t="s">
        <v>1552</v>
      </c>
      <c r="J1411" s="24">
        <v>3.0617279124412638E-6</v>
      </c>
      <c r="K1411" s="24">
        <v>1.440790358637759E-5</v>
      </c>
      <c r="L1411" s="24">
        <v>0.99998253036850115</v>
      </c>
    </row>
    <row r="1412" spans="1:12" ht="51" x14ac:dyDescent="0.2">
      <c r="A1412" s="25" t="s">
        <v>1538</v>
      </c>
      <c r="B1412" s="25" t="s">
        <v>1553</v>
      </c>
      <c r="C1412" s="25" t="s">
        <v>14</v>
      </c>
      <c r="D1412" s="25" t="s">
        <v>407</v>
      </c>
      <c r="E1412" s="24" t="b">
        <v>0</v>
      </c>
      <c r="F1412" s="25" t="s">
        <v>11</v>
      </c>
      <c r="G1412" s="25" t="s">
        <v>1551</v>
      </c>
      <c r="H1412" s="25" t="s">
        <v>1554</v>
      </c>
      <c r="I1412" s="25" t="s">
        <v>1555</v>
      </c>
      <c r="J1412" s="24">
        <v>2.4771193713939724E-6</v>
      </c>
      <c r="K1412" s="24">
        <v>2.439186962679764E-5</v>
      </c>
      <c r="L1412" s="24">
        <v>0.99997313101100171</v>
      </c>
    </row>
    <row r="1413" spans="1:12" ht="38.25" x14ac:dyDescent="0.2">
      <c r="A1413" s="25" t="s">
        <v>1538</v>
      </c>
      <c r="B1413" s="25" t="s">
        <v>3330</v>
      </c>
      <c r="C1413" s="25" t="s">
        <v>14</v>
      </c>
      <c r="D1413" s="25" t="s">
        <v>3036</v>
      </c>
      <c r="E1413" s="24" t="b">
        <v>0</v>
      </c>
      <c r="F1413" s="25" t="s">
        <v>11</v>
      </c>
      <c r="G1413" s="25" t="s">
        <v>9660</v>
      </c>
      <c r="H1413" s="25" t="s">
        <v>3332</v>
      </c>
      <c r="I1413" s="25" t="s">
        <v>9085</v>
      </c>
      <c r="J1413" s="24">
        <v>2.5554259218792486E-8</v>
      </c>
      <c r="K1413" s="24">
        <v>1.7676777987846389E-2</v>
      </c>
      <c r="L1413" s="24">
        <v>0.98232319645789445</v>
      </c>
    </row>
    <row r="1414" spans="1:12" ht="63.75" x14ac:dyDescent="0.2">
      <c r="A1414" s="25" t="s">
        <v>1538</v>
      </c>
      <c r="B1414" s="25" t="s">
        <v>6123</v>
      </c>
      <c r="C1414" s="25" t="s">
        <v>14</v>
      </c>
      <c r="D1414" s="25" t="s">
        <v>5924</v>
      </c>
      <c r="E1414" s="24" t="b">
        <v>0</v>
      </c>
      <c r="F1414" s="25" t="s">
        <v>11</v>
      </c>
      <c r="G1414" s="25" t="s">
        <v>1547</v>
      </c>
      <c r="H1414" s="25" t="s">
        <v>6124</v>
      </c>
      <c r="I1414" s="25" t="s">
        <v>6125</v>
      </c>
      <c r="J1414" s="24">
        <v>4.9500589243055323E-6</v>
      </c>
      <c r="K1414" s="24">
        <v>9.2619649700701265E-9</v>
      </c>
      <c r="L1414" s="24">
        <v>0.99999504067911071</v>
      </c>
    </row>
    <row r="1415" spans="1:12" ht="63.75" x14ac:dyDescent="0.2">
      <c r="A1415" s="25" t="s">
        <v>1538</v>
      </c>
      <c r="B1415" s="25" t="s">
        <v>6126</v>
      </c>
      <c r="C1415" s="25" t="s">
        <v>14</v>
      </c>
      <c r="D1415" s="25" t="s">
        <v>5924</v>
      </c>
      <c r="E1415" s="24" t="b">
        <v>0</v>
      </c>
      <c r="F1415" s="25" t="s">
        <v>11</v>
      </c>
      <c r="G1415" s="25" t="s">
        <v>6124</v>
      </c>
      <c r="H1415" s="25" t="s">
        <v>1550</v>
      </c>
      <c r="I1415" s="25" t="s">
        <v>6127</v>
      </c>
      <c r="J1415" s="24">
        <v>1.0195718309304659E-5</v>
      </c>
      <c r="K1415" s="24">
        <v>1.9310021103496639E-8</v>
      </c>
      <c r="L1415" s="24">
        <v>0.99998978497166968</v>
      </c>
    </row>
    <row r="1416" spans="1:12" ht="38.25" x14ac:dyDescent="0.2">
      <c r="A1416" s="25" t="s">
        <v>1538</v>
      </c>
      <c r="B1416" s="25" t="s">
        <v>6128</v>
      </c>
      <c r="C1416" s="25" t="s">
        <v>14</v>
      </c>
      <c r="D1416" s="25" t="s">
        <v>5924</v>
      </c>
      <c r="E1416" s="24" t="b">
        <v>0</v>
      </c>
      <c r="F1416" s="25" t="s">
        <v>11</v>
      </c>
      <c r="G1416" s="25" t="s">
        <v>1554</v>
      </c>
      <c r="H1416" s="25" t="s">
        <v>1555</v>
      </c>
      <c r="I1416" s="25" t="s">
        <v>9085</v>
      </c>
      <c r="J1416" s="24">
        <v>1.0451945733902008E-5</v>
      </c>
      <c r="K1416" s="24">
        <v>3.1876987845371261E-8</v>
      </c>
      <c r="L1416" s="24">
        <v>0.99998951617727838</v>
      </c>
    </row>
    <row r="1417" spans="1:12" ht="102" x14ac:dyDescent="0.2">
      <c r="A1417" s="25" t="s">
        <v>8647</v>
      </c>
      <c r="B1417" s="25" t="s">
        <v>8648</v>
      </c>
      <c r="C1417" s="25" t="s">
        <v>14</v>
      </c>
      <c r="D1417" s="25" t="s">
        <v>6339</v>
      </c>
      <c r="E1417" s="24" t="b">
        <v>0</v>
      </c>
      <c r="F1417" s="25" t="s">
        <v>11</v>
      </c>
      <c r="G1417" s="25" t="s">
        <v>8694</v>
      </c>
      <c r="H1417" s="25" t="s">
        <v>8695</v>
      </c>
      <c r="I1417" s="25" t="s">
        <v>8696</v>
      </c>
      <c r="J1417" s="24">
        <v>2.9573580486495843E-5</v>
      </c>
      <c r="K1417" s="24">
        <v>1.1913689047809541E-7</v>
      </c>
      <c r="L1417" s="24">
        <v>0.99997030728262293</v>
      </c>
    </row>
    <row r="1418" spans="1:12" ht="153" x14ac:dyDescent="0.2">
      <c r="A1418" s="25" t="s">
        <v>2137</v>
      </c>
      <c r="B1418" s="25" t="s">
        <v>2138</v>
      </c>
      <c r="C1418" s="25" t="s">
        <v>14</v>
      </c>
      <c r="D1418" s="25" t="s">
        <v>407</v>
      </c>
      <c r="E1418" s="24" t="b">
        <v>0</v>
      </c>
      <c r="F1418" s="25" t="s">
        <v>11</v>
      </c>
      <c r="G1418" s="25" t="s">
        <v>9465</v>
      </c>
      <c r="H1418" s="25" t="s">
        <v>2140</v>
      </c>
      <c r="I1418" s="25" t="s">
        <v>2141</v>
      </c>
      <c r="J1418" s="24">
        <v>4.6577346104914563E-5</v>
      </c>
      <c r="K1418" s="24">
        <v>1.3996550067921871E-3</v>
      </c>
      <c r="L1418" s="24">
        <v>0.99855376764710291</v>
      </c>
    </row>
    <row r="1419" spans="1:12" ht="204" x14ac:dyDescent="0.2">
      <c r="A1419" s="25" t="s">
        <v>2137</v>
      </c>
      <c r="B1419" s="25" t="s">
        <v>2142</v>
      </c>
      <c r="C1419" s="25" t="s">
        <v>14</v>
      </c>
      <c r="D1419" s="25" t="s">
        <v>407</v>
      </c>
      <c r="E1419" s="24" t="b">
        <v>0</v>
      </c>
      <c r="F1419" s="25" t="s">
        <v>11</v>
      </c>
      <c r="G1419" s="25" t="s">
        <v>2143</v>
      </c>
      <c r="H1419" s="25" t="s">
        <v>2144</v>
      </c>
      <c r="I1419" s="25" t="s">
        <v>2145</v>
      </c>
      <c r="J1419" s="24">
        <v>1.2479963691511446E-4</v>
      </c>
      <c r="K1419" s="24">
        <v>1.1083553509589453E-5</v>
      </c>
      <c r="L1419" s="24">
        <v>0.99986411680957543</v>
      </c>
    </row>
    <row r="1420" spans="1:12" ht="216.75" x14ac:dyDescent="0.2">
      <c r="A1420" s="25" t="s">
        <v>1079</v>
      </c>
      <c r="B1420" s="25" t="s">
        <v>1080</v>
      </c>
      <c r="C1420" s="25" t="s">
        <v>14</v>
      </c>
      <c r="D1420" s="25" t="s">
        <v>407</v>
      </c>
      <c r="E1420" s="24" t="b">
        <v>0</v>
      </c>
      <c r="F1420" s="25" t="s">
        <v>11</v>
      </c>
      <c r="G1420" s="25" t="s">
        <v>9258</v>
      </c>
      <c r="H1420" s="25" t="s">
        <v>9259</v>
      </c>
      <c r="I1420" s="25" t="s">
        <v>9260</v>
      </c>
      <c r="J1420" s="24">
        <v>4.0916079670144591E-8</v>
      </c>
      <c r="K1420" s="24">
        <v>9.939352216069279E-3</v>
      </c>
      <c r="L1420" s="24">
        <v>0.99006060686785102</v>
      </c>
    </row>
    <row r="1421" spans="1:12" ht="114.75" x14ac:dyDescent="0.2">
      <c r="A1421" s="25" t="s">
        <v>8854</v>
      </c>
      <c r="B1421" s="25" t="s">
        <v>8855</v>
      </c>
      <c r="C1421" s="25" t="s">
        <v>14</v>
      </c>
      <c r="D1421" s="25" t="s">
        <v>8821</v>
      </c>
      <c r="E1421" s="24" t="b">
        <v>0</v>
      </c>
      <c r="F1421" s="25" t="s">
        <v>11</v>
      </c>
      <c r="G1421" s="25" t="s">
        <v>8856</v>
      </c>
      <c r="H1421" s="25" t="s">
        <v>8857</v>
      </c>
      <c r="I1421" s="25" t="s">
        <v>8858</v>
      </c>
      <c r="J1421" s="24">
        <v>4.7950399000517454E-6</v>
      </c>
      <c r="K1421" s="24">
        <v>6.1318791215573538E-10</v>
      </c>
      <c r="L1421" s="24">
        <v>0.99999520434691191</v>
      </c>
    </row>
    <row r="1422" spans="1:12" ht="89.25" x14ac:dyDescent="0.2">
      <c r="A1422" s="25" t="s">
        <v>3115</v>
      </c>
      <c r="B1422" s="25" t="s">
        <v>3654</v>
      </c>
      <c r="C1422" s="25" t="s">
        <v>14</v>
      </c>
      <c r="D1422" s="25" t="s">
        <v>3637</v>
      </c>
      <c r="E1422" s="24" t="b">
        <v>0</v>
      </c>
      <c r="F1422" s="25" t="s">
        <v>11</v>
      </c>
      <c r="G1422" s="25" t="s">
        <v>3655</v>
      </c>
      <c r="H1422" s="25" t="s">
        <v>3656</v>
      </c>
      <c r="I1422" s="25" t="s">
        <v>3657</v>
      </c>
      <c r="J1422" s="24">
        <v>1.2857328507225904E-5</v>
      </c>
      <c r="K1422" s="24">
        <v>1.0043210101949708E-7</v>
      </c>
      <c r="L1422" s="24">
        <v>0.99998704223939172</v>
      </c>
    </row>
    <row r="1423" spans="1:12" ht="191.25" x14ac:dyDescent="0.2">
      <c r="A1423" s="25" t="s">
        <v>1481</v>
      </c>
      <c r="B1423" s="25" t="s">
        <v>1482</v>
      </c>
      <c r="C1423" s="25" t="s">
        <v>14</v>
      </c>
      <c r="D1423" s="25" t="s">
        <v>407</v>
      </c>
      <c r="E1423" s="24" t="b">
        <v>0</v>
      </c>
      <c r="F1423" s="25" t="s">
        <v>11</v>
      </c>
      <c r="G1423" s="25" t="s">
        <v>1483</v>
      </c>
      <c r="H1423" s="25" t="s">
        <v>9344</v>
      </c>
      <c r="I1423" s="25" t="s">
        <v>9345</v>
      </c>
      <c r="J1423" s="24">
        <v>1.6998424356319739E-4</v>
      </c>
      <c r="K1423" s="24">
        <v>1.8581168757721127E-3</v>
      </c>
      <c r="L1423" s="24">
        <v>0.99797189888066473</v>
      </c>
    </row>
    <row r="1424" spans="1:12" ht="178.5" x14ac:dyDescent="0.2">
      <c r="A1424" s="25" t="s">
        <v>1481</v>
      </c>
      <c r="B1424" s="25" t="s">
        <v>1482</v>
      </c>
      <c r="C1424" s="25" t="s">
        <v>14</v>
      </c>
      <c r="D1424" s="25" t="s">
        <v>407</v>
      </c>
      <c r="E1424" s="24" t="b">
        <v>0</v>
      </c>
      <c r="F1424" s="25" t="s">
        <v>11</v>
      </c>
      <c r="G1424" s="25" t="s">
        <v>1486</v>
      </c>
      <c r="H1424" s="25" t="s">
        <v>9346</v>
      </c>
      <c r="I1424" s="25" t="s">
        <v>1488</v>
      </c>
      <c r="J1424" s="24">
        <v>1.1567244256979982E-4</v>
      </c>
      <c r="K1424" s="24">
        <v>3.1815495384620376E-3</v>
      </c>
      <c r="L1424" s="24">
        <v>0.99670277801896823</v>
      </c>
    </row>
    <row r="1425" spans="1:12" ht="229.5" x14ac:dyDescent="0.2">
      <c r="A1425" s="25" t="s">
        <v>1481</v>
      </c>
      <c r="B1425" s="25" t="s">
        <v>6107</v>
      </c>
      <c r="C1425" s="25" t="s">
        <v>14</v>
      </c>
      <c r="D1425" s="25" t="s">
        <v>5924</v>
      </c>
      <c r="E1425" s="24" t="b">
        <v>0</v>
      </c>
      <c r="F1425" s="25" t="s">
        <v>11</v>
      </c>
      <c r="G1425" s="25" t="s">
        <v>10445</v>
      </c>
      <c r="H1425" s="25" t="s">
        <v>10446</v>
      </c>
      <c r="I1425" s="25" t="s">
        <v>10447</v>
      </c>
      <c r="J1425" s="24">
        <v>7.4589488464633352E-5</v>
      </c>
      <c r="K1425" s="24">
        <v>4.1269440866660432E-7</v>
      </c>
      <c r="L1425" s="24">
        <v>0.99992499781712674</v>
      </c>
    </row>
    <row r="1426" spans="1:12" ht="114.75" x14ac:dyDescent="0.2">
      <c r="A1426" s="25" t="s">
        <v>1929</v>
      </c>
      <c r="B1426" s="25" t="s">
        <v>1930</v>
      </c>
      <c r="C1426" s="25" t="s">
        <v>14</v>
      </c>
      <c r="D1426" s="25" t="s">
        <v>407</v>
      </c>
      <c r="E1426" s="24" t="b">
        <v>0</v>
      </c>
      <c r="F1426" s="25" t="s">
        <v>11</v>
      </c>
      <c r="G1426" s="25" t="s">
        <v>9085</v>
      </c>
      <c r="H1426" s="25" t="s">
        <v>1931</v>
      </c>
      <c r="I1426" s="25" t="s">
        <v>9423</v>
      </c>
      <c r="J1426" s="24">
        <v>4.5107362639183012E-11</v>
      </c>
      <c r="K1426" s="24">
        <v>1.3152039523195364E-5</v>
      </c>
      <c r="L1426" s="24">
        <v>0.99998684791536951</v>
      </c>
    </row>
    <row r="1427" spans="1:12" ht="191.25" x14ac:dyDescent="0.2">
      <c r="A1427" s="25" t="s">
        <v>2511</v>
      </c>
      <c r="B1427" s="25" t="s">
        <v>2512</v>
      </c>
      <c r="C1427" s="25" t="s">
        <v>14</v>
      </c>
      <c r="D1427" s="25" t="s">
        <v>407</v>
      </c>
      <c r="E1427" s="24" t="b">
        <v>0</v>
      </c>
      <c r="F1427" s="25" t="s">
        <v>11</v>
      </c>
      <c r="G1427" s="25" t="s">
        <v>9529</v>
      </c>
      <c r="H1427" s="25" t="s">
        <v>9530</v>
      </c>
      <c r="I1427" s="25" t="s">
        <v>9531</v>
      </c>
      <c r="J1427" s="24">
        <v>2.0187761709151772E-5</v>
      </c>
      <c r="K1427" s="24">
        <v>1.2085143346656877E-5</v>
      </c>
      <c r="L1427" s="24">
        <v>0.99996772709494419</v>
      </c>
    </row>
    <row r="1428" spans="1:12" ht="140.25" x14ac:dyDescent="0.2">
      <c r="A1428" s="25" t="s">
        <v>7019</v>
      </c>
      <c r="B1428" s="25" t="s">
        <v>7028</v>
      </c>
      <c r="C1428" s="25" t="s">
        <v>14</v>
      </c>
      <c r="D1428" s="25" t="s">
        <v>6339</v>
      </c>
      <c r="E1428" s="24" t="b">
        <v>0</v>
      </c>
      <c r="F1428" s="25" t="s">
        <v>11</v>
      </c>
      <c r="G1428" s="25" t="s">
        <v>9085</v>
      </c>
      <c r="H1428" s="25" t="s">
        <v>7029</v>
      </c>
      <c r="I1428" s="25" t="s">
        <v>10704</v>
      </c>
      <c r="J1428" s="24">
        <v>1.4338414299574128E-7</v>
      </c>
      <c r="K1428" s="24">
        <v>1.92637761324783E-9</v>
      </c>
      <c r="L1428" s="24">
        <v>0.99999985468947927</v>
      </c>
    </row>
    <row r="1429" spans="1:12" ht="191.25" x14ac:dyDescent="0.2">
      <c r="A1429" s="25" t="s">
        <v>6147</v>
      </c>
      <c r="B1429" s="25" t="s">
        <v>6148</v>
      </c>
      <c r="C1429" s="25" t="s">
        <v>14</v>
      </c>
      <c r="D1429" s="25" t="s">
        <v>5924</v>
      </c>
      <c r="E1429" s="24" t="b">
        <v>0</v>
      </c>
      <c r="F1429" s="25" t="s">
        <v>11</v>
      </c>
      <c r="G1429" s="25" t="s">
        <v>6149</v>
      </c>
      <c r="H1429" s="25" t="s">
        <v>6150</v>
      </c>
      <c r="I1429" s="25" t="s">
        <v>10455</v>
      </c>
      <c r="J1429" s="24">
        <v>1.2473243261129321E-4</v>
      </c>
      <c r="K1429" s="24">
        <v>3.8755304920760015E-8</v>
      </c>
      <c r="L1429" s="24">
        <v>0.9998752288120839</v>
      </c>
    </row>
    <row r="1430" spans="1:12" ht="127.5" x14ac:dyDescent="0.2">
      <c r="A1430" s="25" t="s">
        <v>6147</v>
      </c>
      <c r="B1430" s="25" t="s">
        <v>6152</v>
      </c>
      <c r="C1430" s="25" t="s">
        <v>14</v>
      </c>
      <c r="D1430" s="25" t="s">
        <v>5924</v>
      </c>
      <c r="E1430" s="24" t="b">
        <v>0</v>
      </c>
      <c r="F1430" s="25" t="s">
        <v>11</v>
      </c>
      <c r="G1430" s="25" t="s">
        <v>6150</v>
      </c>
      <c r="H1430" s="25" t="s">
        <v>10456</v>
      </c>
      <c r="I1430" s="25" t="s">
        <v>6154</v>
      </c>
      <c r="J1430" s="24">
        <v>1.8894382273845636E-10</v>
      </c>
      <c r="K1430" s="24">
        <v>9.7795754546945472E-7</v>
      </c>
      <c r="L1430" s="24">
        <v>0.99999902185351064</v>
      </c>
    </row>
    <row r="1431" spans="1:12" ht="204" x14ac:dyDescent="0.2">
      <c r="A1431" s="25" t="s">
        <v>6147</v>
      </c>
      <c r="B1431" s="25" t="s">
        <v>6155</v>
      </c>
      <c r="C1431" s="25" t="s">
        <v>14</v>
      </c>
      <c r="D1431" s="25" t="s">
        <v>5924</v>
      </c>
      <c r="E1431" s="24" t="b">
        <v>0</v>
      </c>
      <c r="F1431" s="25" t="s">
        <v>11</v>
      </c>
      <c r="G1431" s="25" t="s">
        <v>10457</v>
      </c>
      <c r="H1431" s="25" t="s">
        <v>10458</v>
      </c>
      <c r="I1431" s="25" t="s">
        <v>10459</v>
      </c>
      <c r="J1431" s="24">
        <v>6.3719473557340099E-9</v>
      </c>
      <c r="K1431" s="24">
        <v>1.2147982024279435E-7</v>
      </c>
      <c r="L1431" s="24">
        <v>0.99999987214823227</v>
      </c>
    </row>
    <row r="1432" spans="1:12" ht="127.5" x14ac:dyDescent="0.2">
      <c r="A1432" s="25" t="s">
        <v>6147</v>
      </c>
      <c r="B1432" s="25" t="s">
        <v>6152</v>
      </c>
      <c r="C1432" s="25" t="s">
        <v>14</v>
      </c>
      <c r="D1432" s="25" t="s">
        <v>5924</v>
      </c>
      <c r="E1432" s="24" t="b">
        <v>0</v>
      </c>
      <c r="F1432" s="25" t="s">
        <v>11</v>
      </c>
      <c r="G1432" s="25" t="s">
        <v>10458</v>
      </c>
      <c r="H1432" s="25" t="s">
        <v>10460</v>
      </c>
      <c r="I1432" s="25" t="s">
        <v>6160</v>
      </c>
      <c r="J1432" s="24">
        <v>3.7477711774601768E-11</v>
      </c>
      <c r="K1432" s="24">
        <v>4.6370459715325341E-7</v>
      </c>
      <c r="L1432" s="24">
        <v>0.99999953625792515</v>
      </c>
    </row>
    <row r="1433" spans="1:12" ht="178.5" x14ac:dyDescent="0.2">
      <c r="A1433" s="25" t="s">
        <v>6147</v>
      </c>
      <c r="B1433" s="25" t="s">
        <v>6161</v>
      </c>
      <c r="C1433" s="25" t="s">
        <v>14</v>
      </c>
      <c r="D1433" s="25" t="s">
        <v>5924</v>
      </c>
      <c r="E1433" s="24" t="b">
        <v>0</v>
      </c>
      <c r="F1433" s="25" t="s">
        <v>11</v>
      </c>
      <c r="G1433" s="25" t="s">
        <v>10461</v>
      </c>
      <c r="H1433" s="25" t="s">
        <v>10462</v>
      </c>
      <c r="I1433" s="25" t="s">
        <v>10463</v>
      </c>
      <c r="J1433" s="24">
        <v>3.6457499402655735E-10</v>
      </c>
      <c r="K1433" s="24">
        <v>1.1568049800287977E-7</v>
      </c>
      <c r="L1433" s="24">
        <v>0.999999883954927</v>
      </c>
    </row>
    <row r="1434" spans="1:12" ht="127.5" x14ac:dyDescent="0.2">
      <c r="A1434" s="25" t="s">
        <v>6147</v>
      </c>
      <c r="B1434" s="25" t="s">
        <v>6152</v>
      </c>
      <c r="C1434" s="25" t="s">
        <v>14</v>
      </c>
      <c r="D1434" s="25" t="s">
        <v>5924</v>
      </c>
      <c r="E1434" s="24" t="b">
        <v>0</v>
      </c>
      <c r="F1434" s="25" t="s">
        <v>11</v>
      </c>
      <c r="G1434" s="25" t="s">
        <v>10462</v>
      </c>
      <c r="H1434" s="25" t="s">
        <v>10464</v>
      </c>
      <c r="I1434" s="25" t="s">
        <v>6166</v>
      </c>
      <c r="J1434" s="24">
        <v>1.7845602991660581E-11</v>
      </c>
      <c r="K1434" s="24">
        <v>6.5929460430849215E-7</v>
      </c>
      <c r="L1434" s="24">
        <v>0.99999934068755014</v>
      </c>
    </row>
    <row r="1435" spans="1:12" ht="178.5" x14ac:dyDescent="0.2">
      <c r="A1435" s="25" t="s">
        <v>2023</v>
      </c>
      <c r="B1435" s="25" t="s">
        <v>2991</v>
      </c>
      <c r="C1435" s="25" t="s">
        <v>14</v>
      </c>
      <c r="D1435" s="25" t="s">
        <v>2909</v>
      </c>
      <c r="E1435" s="24" t="b">
        <v>0</v>
      </c>
      <c r="F1435" s="25" t="s">
        <v>11</v>
      </c>
      <c r="G1435" s="25" t="s">
        <v>2992</v>
      </c>
      <c r="H1435" s="25" t="s">
        <v>9617</v>
      </c>
      <c r="I1435" s="25" t="s">
        <v>9618</v>
      </c>
      <c r="J1435" s="24">
        <v>1.5397839101993532E-8</v>
      </c>
      <c r="K1435" s="24">
        <v>4.264056328449612E-8</v>
      </c>
      <c r="L1435" s="24">
        <v>0.99999994196159747</v>
      </c>
    </row>
    <row r="1436" spans="1:12" ht="216.75" x14ac:dyDescent="0.2">
      <c r="A1436" s="25" t="s">
        <v>2023</v>
      </c>
      <c r="B1436" s="25" t="s">
        <v>2995</v>
      </c>
      <c r="C1436" s="25" t="s">
        <v>14</v>
      </c>
      <c r="D1436" s="25" t="s">
        <v>2909</v>
      </c>
      <c r="E1436" s="24" t="b">
        <v>0</v>
      </c>
      <c r="F1436" s="25" t="s">
        <v>11</v>
      </c>
      <c r="G1436" s="25" t="s">
        <v>9617</v>
      </c>
      <c r="H1436" s="25" t="s">
        <v>9619</v>
      </c>
      <c r="I1436" s="25" t="s">
        <v>2997</v>
      </c>
      <c r="J1436" s="24">
        <v>3.8507180011312444E-7</v>
      </c>
      <c r="K1436" s="24">
        <v>3.0088057381389309E-8</v>
      </c>
      <c r="L1436" s="24">
        <v>0.9999995848401424</v>
      </c>
    </row>
    <row r="1437" spans="1:12" ht="178.5" x14ac:dyDescent="0.2">
      <c r="A1437" s="25" t="s">
        <v>2023</v>
      </c>
      <c r="B1437" s="25" t="s">
        <v>2998</v>
      </c>
      <c r="C1437" s="25" t="s">
        <v>14</v>
      </c>
      <c r="D1437" s="25" t="s">
        <v>2909</v>
      </c>
      <c r="E1437" s="24" t="b">
        <v>0</v>
      </c>
      <c r="F1437" s="25" t="s">
        <v>11</v>
      </c>
      <c r="G1437" s="25" t="s">
        <v>9619</v>
      </c>
      <c r="H1437" s="25" t="s">
        <v>2999</v>
      </c>
      <c r="I1437" s="25" t="s">
        <v>3000</v>
      </c>
      <c r="J1437" s="24">
        <v>5.2844650070010863E-7</v>
      </c>
      <c r="K1437" s="24">
        <v>1.4910557086148152E-8</v>
      </c>
      <c r="L1437" s="24">
        <v>0.9999994566429421</v>
      </c>
    </row>
    <row r="1438" spans="1:12" ht="127.5" x14ac:dyDescent="0.2">
      <c r="A1438" s="25" t="s">
        <v>111</v>
      </c>
      <c r="B1438" s="25" t="s">
        <v>701</v>
      </c>
      <c r="C1438" s="25" t="s">
        <v>14</v>
      </c>
      <c r="D1438" s="25" t="s">
        <v>407</v>
      </c>
      <c r="E1438" s="24" t="b">
        <v>0</v>
      </c>
      <c r="F1438" s="25" t="s">
        <v>11</v>
      </c>
      <c r="G1438" s="25" t="s">
        <v>702</v>
      </c>
      <c r="H1438" s="25" t="s">
        <v>703</v>
      </c>
      <c r="I1438" s="25" t="s">
        <v>704</v>
      </c>
      <c r="J1438" s="24">
        <v>4.0908056641303222E-5</v>
      </c>
      <c r="K1438" s="24">
        <v>1.4919029775034069E-4</v>
      </c>
      <c r="L1438" s="24">
        <v>0.99980990164560823</v>
      </c>
    </row>
    <row r="1439" spans="1:12" ht="102" x14ac:dyDescent="0.2">
      <c r="A1439" s="25" t="s">
        <v>4193</v>
      </c>
      <c r="B1439" s="25" t="s">
        <v>8828</v>
      </c>
      <c r="C1439" s="25" t="s">
        <v>14</v>
      </c>
      <c r="D1439" s="25" t="s">
        <v>8821</v>
      </c>
      <c r="E1439" s="24" t="b">
        <v>0</v>
      </c>
      <c r="F1439" s="25" t="s">
        <v>11</v>
      </c>
      <c r="G1439" s="25" t="s">
        <v>11243</v>
      </c>
      <c r="H1439" s="25" t="s">
        <v>11244</v>
      </c>
      <c r="I1439" s="25" t="s">
        <v>11245</v>
      </c>
      <c r="J1439" s="24">
        <v>2.7752401102726817E-7</v>
      </c>
      <c r="K1439" s="24">
        <v>9.9765564778048782E-12</v>
      </c>
      <c r="L1439" s="24">
        <v>0.99999972246601243</v>
      </c>
    </row>
    <row r="1440" spans="1:12" ht="140.25" x14ac:dyDescent="0.2">
      <c r="A1440" s="25" t="s">
        <v>4220</v>
      </c>
      <c r="B1440" s="25" t="s">
        <v>4229</v>
      </c>
      <c r="C1440" s="25" t="s">
        <v>14</v>
      </c>
      <c r="D1440" s="25" t="s">
        <v>4127</v>
      </c>
      <c r="E1440" s="24" t="b">
        <v>0</v>
      </c>
      <c r="F1440" s="25" t="s">
        <v>11</v>
      </c>
      <c r="G1440" s="25" t="s">
        <v>4230</v>
      </c>
      <c r="H1440" s="25" t="s">
        <v>4231</v>
      </c>
      <c r="I1440" s="25" t="s">
        <v>9913</v>
      </c>
      <c r="J1440" s="24">
        <v>5.2079689551343169E-9</v>
      </c>
      <c r="K1440" s="24">
        <v>9.217652509747913E-7</v>
      </c>
      <c r="L1440" s="24">
        <v>0.99999907302678004</v>
      </c>
    </row>
    <row r="1441" spans="1:12" ht="178.5" x14ac:dyDescent="0.2">
      <c r="A1441" s="25" t="s">
        <v>4220</v>
      </c>
      <c r="B1441" s="25" t="s">
        <v>4225</v>
      </c>
      <c r="C1441" s="25" t="s">
        <v>14</v>
      </c>
      <c r="D1441" s="25" t="s">
        <v>4127</v>
      </c>
      <c r="E1441" s="24" t="b">
        <v>0</v>
      </c>
      <c r="F1441" s="25" t="s">
        <v>11</v>
      </c>
      <c r="G1441" s="25" t="s">
        <v>4231</v>
      </c>
      <c r="H1441" s="25" t="s">
        <v>9914</v>
      </c>
      <c r="I1441" s="25" t="s">
        <v>9915</v>
      </c>
      <c r="J1441" s="24">
        <v>7.4377319983545642E-11</v>
      </c>
      <c r="K1441" s="24">
        <v>7.0796943168215079E-8</v>
      </c>
      <c r="L1441" s="24">
        <v>0.99999992912867952</v>
      </c>
    </row>
    <row r="1442" spans="1:12" ht="165.75" x14ac:dyDescent="0.2">
      <c r="A1442" s="25" t="s">
        <v>4220</v>
      </c>
      <c r="B1442" s="25" t="s">
        <v>4229</v>
      </c>
      <c r="C1442" s="25" t="s">
        <v>14</v>
      </c>
      <c r="D1442" s="25" t="s">
        <v>4127</v>
      </c>
      <c r="E1442" s="24" t="b">
        <v>0</v>
      </c>
      <c r="F1442" s="25" t="s">
        <v>11</v>
      </c>
      <c r="G1442" s="25" t="s">
        <v>4235</v>
      </c>
      <c r="H1442" s="25" t="s">
        <v>4236</v>
      </c>
      <c r="I1442" s="25" t="s">
        <v>4237</v>
      </c>
      <c r="J1442" s="24">
        <v>1.7040476852041843E-12</v>
      </c>
      <c r="K1442" s="24">
        <v>1.9650674824799938E-9</v>
      </c>
      <c r="L1442" s="24">
        <v>0.99999999803322837</v>
      </c>
    </row>
    <row r="1443" spans="1:12" ht="178.5" x14ac:dyDescent="0.2">
      <c r="A1443" s="25" t="s">
        <v>1762</v>
      </c>
      <c r="B1443" s="25" t="s">
        <v>1763</v>
      </c>
      <c r="C1443" s="25" t="s">
        <v>14</v>
      </c>
      <c r="D1443" s="25" t="s">
        <v>407</v>
      </c>
      <c r="E1443" s="24" t="b">
        <v>0</v>
      </c>
      <c r="F1443" s="25" t="s">
        <v>11</v>
      </c>
      <c r="G1443" s="25" t="s">
        <v>1764</v>
      </c>
      <c r="H1443" s="25" t="s">
        <v>1765</v>
      </c>
      <c r="I1443" s="25" t="s">
        <v>1766</v>
      </c>
      <c r="J1443" s="24">
        <v>4.1468680491606623E-6</v>
      </c>
      <c r="K1443" s="24">
        <v>6.7149777486352194E-3</v>
      </c>
      <c r="L1443" s="24">
        <v>0.99328087538331555</v>
      </c>
    </row>
    <row r="1444" spans="1:12" ht="102" x14ac:dyDescent="0.2">
      <c r="A1444" s="25" t="s">
        <v>1762</v>
      </c>
      <c r="B1444" s="25" t="s">
        <v>1767</v>
      </c>
      <c r="C1444" s="25" t="s">
        <v>14</v>
      </c>
      <c r="D1444" s="25" t="s">
        <v>407</v>
      </c>
      <c r="E1444" s="24" t="b">
        <v>0</v>
      </c>
      <c r="F1444" s="25" t="s">
        <v>11</v>
      </c>
      <c r="G1444" s="25" t="s">
        <v>1768</v>
      </c>
      <c r="H1444" s="25" t="s">
        <v>1769</v>
      </c>
      <c r="I1444" s="25" t="s">
        <v>1770</v>
      </c>
      <c r="J1444" s="24">
        <v>4.2484669212790871E-3</v>
      </c>
      <c r="K1444" s="24">
        <v>0.32189124107224742</v>
      </c>
      <c r="L1444" s="24">
        <v>0.67386029200647346</v>
      </c>
    </row>
    <row r="1445" spans="1:12" ht="204" x14ac:dyDescent="0.2">
      <c r="A1445" s="25" t="s">
        <v>4019</v>
      </c>
      <c r="B1445" s="25" t="s">
        <v>7621</v>
      </c>
      <c r="C1445" s="25" t="s">
        <v>14</v>
      </c>
      <c r="D1445" s="25" t="s">
        <v>6339</v>
      </c>
      <c r="E1445" s="24" t="b">
        <v>0</v>
      </c>
      <c r="F1445" s="25" t="s">
        <v>11</v>
      </c>
      <c r="G1445" s="25" t="s">
        <v>7622</v>
      </c>
      <c r="H1445" s="25" t="s">
        <v>7623</v>
      </c>
      <c r="I1445" s="25" t="s">
        <v>7624</v>
      </c>
      <c r="J1445" s="24">
        <v>3.2812509676519608E-7</v>
      </c>
      <c r="K1445" s="24">
        <v>4.1046635032570795E-9</v>
      </c>
      <c r="L1445" s="24">
        <v>0.99999966777023963</v>
      </c>
    </row>
    <row r="1446" spans="1:12" ht="127.5" x14ac:dyDescent="0.2">
      <c r="A1446" s="25" t="s">
        <v>4019</v>
      </c>
      <c r="B1446" s="25" t="s">
        <v>7625</v>
      </c>
      <c r="C1446" s="25" t="s">
        <v>14</v>
      </c>
      <c r="D1446" s="25" t="s">
        <v>6339</v>
      </c>
      <c r="E1446" s="24" t="b">
        <v>0</v>
      </c>
      <c r="F1446" s="25" t="s">
        <v>11</v>
      </c>
      <c r="G1446" s="25" t="s">
        <v>7626</v>
      </c>
      <c r="H1446" s="25" t="s">
        <v>7627</v>
      </c>
      <c r="I1446" s="25" t="s">
        <v>7628</v>
      </c>
      <c r="J1446" s="24">
        <v>3.0567673824298355E-6</v>
      </c>
      <c r="K1446" s="24">
        <v>1.2618483759402175E-7</v>
      </c>
      <c r="L1446" s="24">
        <v>0.99999681704777998</v>
      </c>
    </row>
    <row r="1447" spans="1:12" ht="114.75" x14ac:dyDescent="0.2">
      <c r="A1447" s="25" t="s">
        <v>6296</v>
      </c>
      <c r="B1447" s="25" t="s">
        <v>6297</v>
      </c>
      <c r="C1447" s="25" t="s">
        <v>14</v>
      </c>
      <c r="D1447" s="25" t="s">
        <v>5924</v>
      </c>
      <c r="E1447" s="24" t="b">
        <v>0</v>
      </c>
      <c r="F1447" s="25" t="s">
        <v>11</v>
      </c>
      <c r="G1447" s="25" t="s">
        <v>6298</v>
      </c>
      <c r="H1447" s="25" t="s">
        <v>10490</v>
      </c>
      <c r="I1447" s="25" t="s">
        <v>10491</v>
      </c>
      <c r="J1447" s="24">
        <v>2.4530455244993073E-6</v>
      </c>
      <c r="K1447" s="24">
        <v>1.1115955775458901E-7</v>
      </c>
      <c r="L1447" s="24">
        <v>0.99999743579491773</v>
      </c>
    </row>
    <row r="1448" spans="1:12" ht="140.25" x14ac:dyDescent="0.2">
      <c r="A1448" s="25" t="s">
        <v>1184</v>
      </c>
      <c r="B1448" s="25" t="s">
        <v>1185</v>
      </c>
      <c r="C1448" s="25" t="s">
        <v>14</v>
      </c>
      <c r="D1448" s="25" t="s">
        <v>407</v>
      </c>
      <c r="E1448" s="24" t="b">
        <v>0</v>
      </c>
      <c r="F1448" s="25" t="s">
        <v>11</v>
      </c>
      <c r="G1448" s="25" t="s">
        <v>9279</v>
      </c>
      <c r="H1448" s="25" t="s">
        <v>9280</v>
      </c>
      <c r="I1448" s="25" t="s">
        <v>9281</v>
      </c>
      <c r="J1448" s="24">
        <v>1.2192203878847651E-8</v>
      </c>
      <c r="K1448" s="24">
        <v>8.137160851808216E-5</v>
      </c>
      <c r="L1448" s="24">
        <v>0.99991861619927813</v>
      </c>
    </row>
    <row r="1449" spans="1:12" ht="114.75" x14ac:dyDescent="0.2">
      <c r="A1449" s="25" t="s">
        <v>20</v>
      </c>
      <c r="B1449" s="25" t="s">
        <v>21</v>
      </c>
      <c r="C1449" s="25" t="s">
        <v>14</v>
      </c>
      <c r="D1449" s="25" t="s">
        <v>15</v>
      </c>
      <c r="E1449" s="24" t="b">
        <v>0</v>
      </c>
      <c r="F1449" s="25" t="s">
        <v>11</v>
      </c>
      <c r="G1449" s="25" t="s">
        <v>9085</v>
      </c>
      <c r="H1449" s="25" t="s">
        <v>22</v>
      </c>
      <c r="I1449" s="25" t="s">
        <v>23</v>
      </c>
      <c r="J1449" s="24">
        <v>1.8584222019216607E-5</v>
      </c>
      <c r="K1449" s="24">
        <v>4.6355916049098606E-3</v>
      </c>
      <c r="L1449" s="24">
        <v>0.99534582417307094</v>
      </c>
    </row>
    <row r="1450" spans="1:12" ht="89.25" x14ac:dyDescent="0.2">
      <c r="A1450" s="25" t="s">
        <v>5285</v>
      </c>
      <c r="B1450" s="25" t="s">
        <v>9014</v>
      </c>
      <c r="C1450" s="25" t="s">
        <v>14</v>
      </c>
      <c r="D1450" s="25" t="s">
        <v>8821</v>
      </c>
      <c r="E1450" s="24" t="b">
        <v>0</v>
      </c>
      <c r="F1450" s="25" t="s">
        <v>11</v>
      </c>
      <c r="G1450" s="25" t="s">
        <v>11301</v>
      </c>
      <c r="H1450" s="25" t="s">
        <v>9016</v>
      </c>
      <c r="I1450" s="25" t="s">
        <v>9085</v>
      </c>
      <c r="J1450" s="24">
        <v>3.6458247543878631E-9</v>
      </c>
      <c r="K1450" s="24">
        <v>8.6434418379720325E-10</v>
      </c>
      <c r="L1450" s="24">
        <v>0.99999999548983109</v>
      </c>
    </row>
    <row r="1451" spans="1:12" ht="165.75" x14ac:dyDescent="0.2">
      <c r="A1451" s="25" t="s">
        <v>5285</v>
      </c>
      <c r="B1451" s="25" t="s">
        <v>9017</v>
      </c>
      <c r="C1451" s="25" t="s">
        <v>14</v>
      </c>
      <c r="D1451" s="25" t="s">
        <v>8821</v>
      </c>
      <c r="E1451" s="24" t="b">
        <v>0</v>
      </c>
      <c r="F1451" s="25" t="s">
        <v>11</v>
      </c>
      <c r="G1451" s="25" t="s">
        <v>11302</v>
      </c>
      <c r="H1451" s="25" t="s">
        <v>9019</v>
      </c>
      <c r="I1451" s="25" t="s">
        <v>11303</v>
      </c>
      <c r="J1451" s="24">
        <v>4.7176644465077469E-6</v>
      </c>
      <c r="K1451" s="24">
        <v>1.7206771500405833E-8</v>
      </c>
      <c r="L1451" s="24">
        <v>0.9999952651287819</v>
      </c>
    </row>
    <row r="1452" spans="1:12" ht="76.5" x14ac:dyDescent="0.2">
      <c r="A1452" s="25" t="s">
        <v>7744</v>
      </c>
      <c r="B1452" s="25" t="s">
        <v>7751</v>
      </c>
      <c r="C1452" s="25" t="s">
        <v>14</v>
      </c>
      <c r="D1452" s="25" t="s">
        <v>6339</v>
      </c>
      <c r="E1452" s="24" t="b">
        <v>0</v>
      </c>
      <c r="F1452" s="25" t="s">
        <v>11</v>
      </c>
      <c r="G1452" s="25" t="s">
        <v>7752</v>
      </c>
      <c r="H1452" s="25" t="s">
        <v>7753</v>
      </c>
      <c r="I1452" s="25" t="s">
        <v>7754</v>
      </c>
      <c r="J1452" s="24">
        <v>1.4784378272196319E-4</v>
      </c>
      <c r="K1452" s="24">
        <v>1.8404681851375534E-6</v>
      </c>
      <c r="L1452" s="24">
        <v>0.99985031574909289</v>
      </c>
    </row>
    <row r="1453" spans="1:12" ht="191.25" x14ac:dyDescent="0.2">
      <c r="A1453" s="25" t="s">
        <v>438</v>
      </c>
      <c r="B1453" s="25" t="s">
        <v>439</v>
      </c>
      <c r="C1453" s="25" t="s">
        <v>14</v>
      </c>
      <c r="D1453" s="25" t="s">
        <v>407</v>
      </c>
      <c r="E1453" s="24" t="b">
        <v>0</v>
      </c>
      <c r="F1453" s="25" t="s">
        <v>11</v>
      </c>
      <c r="G1453" s="25" t="s">
        <v>440</v>
      </c>
      <c r="H1453" s="25" t="s">
        <v>9147</v>
      </c>
      <c r="I1453" s="25" t="s">
        <v>442</v>
      </c>
      <c r="J1453" s="24">
        <v>9.2303851919864274E-6</v>
      </c>
      <c r="K1453" s="24">
        <v>4.4715725608737244E-7</v>
      </c>
      <c r="L1453" s="24">
        <v>0.99999032245755193</v>
      </c>
    </row>
    <row r="1454" spans="1:12" ht="153" x14ac:dyDescent="0.2">
      <c r="A1454" s="25" t="s">
        <v>828</v>
      </c>
      <c r="B1454" s="25" t="s">
        <v>829</v>
      </c>
      <c r="C1454" s="25" t="s">
        <v>14</v>
      </c>
      <c r="D1454" s="25" t="s">
        <v>407</v>
      </c>
      <c r="E1454" s="24" t="b">
        <v>0</v>
      </c>
      <c r="F1454" s="25" t="s">
        <v>11</v>
      </c>
      <c r="G1454" s="25" t="s">
        <v>830</v>
      </c>
      <c r="H1454" s="25" t="s">
        <v>831</v>
      </c>
      <c r="I1454" s="25" t="s">
        <v>9223</v>
      </c>
      <c r="J1454" s="24">
        <v>1.4431927120660383E-2</v>
      </c>
      <c r="K1454" s="24">
        <v>5.4000491945888768E-5</v>
      </c>
      <c r="L1454" s="24">
        <v>0.98551407238739364</v>
      </c>
    </row>
    <row r="1455" spans="1:12" ht="114.75" x14ac:dyDescent="0.2">
      <c r="A1455" s="25" t="s">
        <v>3649</v>
      </c>
      <c r="B1455" s="25" t="s">
        <v>3650</v>
      </c>
      <c r="C1455" s="25" t="s">
        <v>14</v>
      </c>
      <c r="D1455" s="25" t="s">
        <v>3637</v>
      </c>
      <c r="E1455" s="24" t="b">
        <v>0</v>
      </c>
      <c r="F1455" s="25" t="s">
        <v>11</v>
      </c>
      <c r="G1455" s="25" t="s">
        <v>3651</v>
      </c>
      <c r="H1455" s="25" t="s">
        <v>3652</v>
      </c>
      <c r="I1455" s="25" t="s">
        <v>3653</v>
      </c>
      <c r="J1455" s="24">
        <v>2.267298932473638E-5</v>
      </c>
      <c r="K1455" s="24">
        <v>2.7385265225872337E-7</v>
      </c>
      <c r="L1455" s="24">
        <v>0.99997705315802299</v>
      </c>
    </row>
    <row r="1456" spans="1:12" ht="114.75" x14ac:dyDescent="0.2">
      <c r="A1456" s="25" t="s">
        <v>6073</v>
      </c>
      <c r="B1456" s="25" t="s">
        <v>6074</v>
      </c>
      <c r="C1456" s="25" t="s">
        <v>14</v>
      </c>
      <c r="D1456" s="25" t="s">
        <v>5924</v>
      </c>
      <c r="E1456" s="24" t="b">
        <v>0</v>
      </c>
      <c r="F1456" s="25" t="s">
        <v>11</v>
      </c>
      <c r="G1456" s="25" t="s">
        <v>10434</v>
      </c>
      <c r="H1456" s="25" t="s">
        <v>6076</v>
      </c>
      <c r="I1456" s="25" t="s">
        <v>9085</v>
      </c>
      <c r="J1456" s="24">
        <v>1.5994322895672382E-8</v>
      </c>
      <c r="K1456" s="24">
        <v>1.7645391160848296E-10</v>
      </c>
      <c r="L1456" s="24">
        <v>0.99999998382922306</v>
      </c>
    </row>
    <row r="1457" spans="1:12" ht="114.75" x14ac:dyDescent="0.2">
      <c r="A1457" s="25" t="s">
        <v>473</v>
      </c>
      <c r="B1457" s="25" t="s">
        <v>474</v>
      </c>
      <c r="C1457" s="25" t="s">
        <v>14</v>
      </c>
      <c r="D1457" s="25" t="s">
        <v>407</v>
      </c>
      <c r="E1457" s="24" t="b">
        <v>0</v>
      </c>
      <c r="F1457" s="25" t="s">
        <v>11</v>
      </c>
      <c r="G1457" s="25" t="s">
        <v>475</v>
      </c>
      <c r="H1457" s="25" t="s">
        <v>476</v>
      </c>
      <c r="I1457" s="25" t="s">
        <v>477</v>
      </c>
      <c r="J1457" s="24">
        <v>3.2166771904987361E-5</v>
      </c>
      <c r="K1457" s="24">
        <v>2.6454420947338126E-4</v>
      </c>
      <c r="L1457" s="24">
        <v>0.9997032890186216</v>
      </c>
    </row>
    <row r="1458" spans="1:12" ht="216.75" x14ac:dyDescent="0.2">
      <c r="A1458" s="25" t="s">
        <v>5912</v>
      </c>
      <c r="B1458" s="25" t="s">
        <v>5913</v>
      </c>
      <c r="C1458" s="25" t="s">
        <v>14</v>
      </c>
      <c r="D1458" s="25" t="s">
        <v>5914</v>
      </c>
      <c r="E1458" s="24" t="b">
        <v>0</v>
      </c>
      <c r="F1458" s="25" t="s">
        <v>11</v>
      </c>
      <c r="G1458" s="25" t="s">
        <v>5920</v>
      </c>
      <c r="H1458" s="25" t="s">
        <v>10396</v>
      </c>
      <c r="I1458" s="25" t="s">
        <v>5922</v>
      </c>
      <c r="J1458" s="24">
        <v>1.1173882963111305E-8</v>
      </c>
      <c r="K1458" s="24">
        <v>4.7491257426715689E-5</v>
      </c>
      <c r="L1458" s="24">
        <v>0.99995249756869031</v>
      </c>
    </row>
    <row r="1459" spans="1:12" ht="191.25" x14ac:dyDescent="0.2">
      <c r="A1459" s="25" t="s">
        <v>1820</v>
      </c>
      <c r="B1459" s="25" t="s">
        <v>1821</v>
      </c>
      <c r="C1459" s="25" t="s">
        <v>14</v>
      </c>
      <c r="D1459" s="25" t="s">
        <v>407</v>
      </c>
      <c r="E1459" s="24" t="b">
        <v>0</v>
      </c>
      <c r="F1459" s="25" t="s">
        <v>11</v>
      </c>
      <c r="G1459" s="25" t="s">
        <v>1822</v>
      </c>
      <c r="H1459" s="25" t="s">
        <v>1823</v>
      </c>
      <c r="I1459" s="25" t="s">
        <v>1824</v>
      </c>
      <c r="J1459" s="24">
        <v>3.103415737284265E-5</v>
      </c>
      <c r="K1459" s="24">
        <v>1.2131231296766764E-4</v>
      </c>
      <c r="L1459" s="24">
        <v>0.99984765352965954</v>
      </c>
    </row>
    <row r="1460" spans="1:12" ht="178.5" x14ac:dyDescent="0.2">
      <c r="A1460" s="25" t="s">
        <v>5385</v>
      </c>
      <c r="B1460" s="25" t="s">
        <v>5386</v>
      </c>
      <c r="C1460" s="25" t="s">
        <v>14</v>
      </c>
      <c r="D1460" s="25" t="s">
        <v>4127</v>
      </c>
      <c r="E1460" s="24" t="b">
        <v>0</v>
      </c>
      <c r="F1460" s="25" t="s">
        <v>11</v>
      </c>
      <c r="G1460" s="25" t="s">
        <v>5387</v>
      </c>
      <c r="H1460" s="25" t="s">
        <v>5388</v>
      </c>
      <c r="I1460" s="25" t="s">
        <v>5389</v>
      </c>
      <c r="J1460" s="24">
        <v>1.6364462480999645E-7</v>
      </c>
      <c r="K1460" s="24">
        <v>1.4071118916819366E-10</v>
      </c>
      <c r="L1460" s="24">
        <v>0.99999983621466404</v>
      </c>
    </row>
    <row r="1461" spans="1:12" ht="114.75" x14ac:dyDescent="0.2">
      <c r="A1461" s="25" t="s">
        <v>3814</v>
      </c>
      <c r="B1461" s="25" t="s">
        <v>3815</v>
      </c>
      <c r="C1461" s="25" t="s">
        <v>14</v>
      </c>
      <c r="D1461" s="25" t="s">
        <v>3710</v>
      </c>
      <c r="E1461" s="24" t="b">
        <v>0</v>
      </c>
      <c r="F1461" s="25" t="s">
        <v>11</v>
      </c>
      <c r="G1461" s="25" t="s">
        <v>3816</v>
      </c>
      <c r="H1461" s="25" t="s">
        <v>3817</v>
      </c>
      <c r="I1461" s="25" t="s">
        <v>9749</v>
      </c>
      <c r="J1461" s="24">
        <v>1.9541160794044922E-6</v>
      </c>
      <c r="K1461" s="24">
        <v>5.9610010981292597E-7</v>
      </c>
      <c r="L1461" s="24">
        <v>0.99999744978381078</v>
      </c>
    </row>
    <row r="1462" spans="1:12" ht="114.75" x14ac:dyDescent="0.2">
      <c r="A1462" s="25" t="s">
        <v>1785</v>
      </c>
      <c r="B1462" s="25" t="s">
        <v>1786</v>
      </c>
      <c r="C1462" s="25" t="s">
        <v>14</v>
      </c>
      <c r="D1462" s="25" t="s">
        <v>407</v>
      </c>
      <c r="E1462" s="24" t="b">
        <v>0</v>
      </c>
      <c r="F1462" s="25" t="s">
        <v>11</v>
      </c>
      <c r="G1462" s="25" t="s">
        <v>1787</v>
      </c>
      <c r="H1462" s="25" t="s">
        <v>1788</v>
      </c>
      <c r="I1462" s="25" t="s">
        <v>1789</v>
      </c>
      <c r="J1462" s="24">
        <v>1.2840834554173119E-5</v>
      </c>
      <c r="K1462" s="24">
        <v>1.8123946244241549E-3</v>
      </c>
      <c r="L1462" s="24">
        <v>0.99817476454102161</v>
      </c>
    </row>
    <row r="1463" spans="1:12" ht="153" x14ac:dyDescent="0.2">
      <c r="A1463" s="25" t="s">
        <v>1302</v>
      </c>
      <c r="B1463" s="25" t="s">
        <v>5819</v>
      </c>
      <c r="C1463" s="25" t="s">
        <v>14</v>
      </c>
      <c r="D1463" s="25" t="s">
        <v>5775</v>
      </c>
      <c r="E1463" s="24" t="b">
        <v>0</v>
      </c>
      <c r="F1463" s="25" t="s">
        <v>11</v>
      </c>
      <c r="G1463" s="25" t="s">
        <v>5820</v>
      </c>
      <c r="H1463" s="25" t="s">
        <v>5821</v>
      </c>
      <c r="I1463" s="25" t="s">
        <v>5822</v>
      </c>
      <c r="J1463" s="24">
        <v>1.6227775030788508E-5</v>
      </c>
      <c r="K1463" s="24">
        <v>3.2318130883163449E-8</v>
      </c>
      <c r="L1463" s="24">
        <v>0.99998373990683831</v>
      </c>
    </row>
    <row r="1464" spans="1:12" ht="114.75" x14ac:dyDescent="0.2">
      <c r="A1464" s="25" t="s">
        <v>6315</v>
      </c>
      <c r="B1464" s="25" t="s">
        <v>6316</v>
      </c>
      <c r="C1464" s="25" t="s">
        <v>14</v>
      </c>
      <c r="D1464" s="25" t="s">
        <v>5924</v>
      </c>
      <c r="E1464" s="24" t="b">
        <v>0</v>
      </c>
      <c r="F1464" s="25" t="s">
        <v>11</v>
      </c>
      <c r="G1464" s="25" t="s">
        <v>6317</v>
      </c>
      <c r="H1464" s="25" t="s">
        <v>6318</v>
      </c>
      <c r="I1464" s="25" t="s">
        <v>6319</v>
      </c>
      <c r="J1464" s="24">
        <v>6.9179366274072535E-2</v>
      </c>
      <c r="K1464" s="24">
        <v>1.4340401885355903E-8</v>
      </c>
      <c r="L1464" s="24">
        <v>0.93082061938552563</v>
      </c>
    </row>
    <row r="1465" spans="1:12" ht="153" x14ac:dyDescent="0.2">
      <c r="A1465" s="25" t="s">
        <v>4085</v>
      </c>
      <c r="B1465" s="25" t="s">
        <v>5419</v>
      </c>
      <c r="C1465" s="25" t="s">
        <v>14</v>
      </c>
      <c r="D1465" s="25" t="s">
        <v>4127</v>
      </c>
      <c r="E1465" s="24" t="b">
        <v>0</v>
      </c>
      <c r="F1465" s="25" t="s">
        <v>11</v>
      </c>
      <c r="G1465" s="25" t="s">
        <v>5420</v>
      </c>
      <c r="H1465" s="25" t="s">
        <v>10284</v>
      </c>
      <c r="I1465" s="25" t="s">
        <v>9085</v>
      </c>
      <c r="J1465" s="24">
        <v>2.547396058771382E-4</v>
      </c>
      <c r="K1465" s="24">
        <v>7.7702933736878326E-6</v>
      </c>
      <c r="L1465" s="24">
        <v>0.99973749010074919</v>
      </c>
    </row>
    <row r="1466" spans="1:12" ht="89.25" x14ac:dyDescent="0.2">
      <c r="A1466" s="25" t="s">
        <v>4085</v>
      </c>
      <c r="B1466" s="25" t="s">
        <v>5422</v>
      </c>
      <c r="C1466" s="25" t="s">
        <v>14</v>
      </c>
      <c r="D1466" s="25" t="s">
        <v>4127</v>
      </c>
      <c r="E1466" s="24" t="b">
        <v>1</v>
      </c>
      <c r="F1466" s="25" t="s">
        <v>11</v>
      </c>
      <c r="G1466" s="25" t="s">
        <v>5423</v>
      </c>
      <c r="H1466" s="25" t="s">
        <v>10285</v>
      </c>
      <c r="I1466" s="25" t="s">
        <v>10286</v>
      </c>
      <c r="J1466" s="24">
        <v>3.8418402243490548E-20</v>
      </c>
      <c r="K1466" s="24">
        <v>2.4122169347868212E-12</v>
      </c>
      <c r="L1466" s="24">
        <v>0.99999999999758771</v>
      </c>
    </row>
    <row r="1467" spans="1:12" ht="114.75" x14ac:dyDescent="0.2">
      <c r="A1467" s="25" t="s">
        <v>6142</v>
      </c>
      <c r="B1467" s="25" t="s">
        <v>6143</v>
      </c>
      <c r="C1467" s="25" t="s">
        <v>14</v>
      </c>
      <c r="D1467" s="25" t="s">
        <v>5924</v>
      </c>
      <c r="E1467" s="24" t="b">
        <v>0</v>
      </c>
      <c r="F1467" s="25" t="s">
        <v>11</v>
      </c>
      <c r="G1467" s="25" t="s">
        <v>6144</v>
      </c>
      <c r="H1467" s="25" t="s">
        <v>6145</v>
      </c>
      <c r="I1467" s="25" t="s">
        <v>10454</v>
      </c>
      <c r="J1467" s="24">
        <v>1.4168661347704095E-4</v>
      </c>
      <c r="K1467" s="24">
        <v>8.7891107723922707E-4</v>
      </c>
      <c r="L1467" s="24">
        <v>0.99897940230928362</v>
      </c>
    </row>
    <row r="1468" spans="1:12" ht="114.75" x14ac:dyDescent="0.2">
      <c r="A1468" s="25" t="s">
        <v>7066</v>
      </c>
      <c r="B1468" s="25" t="s">
        <v>7067</v>
      </c>
      <c r="C1468" s="25" t="s">
        <v>14</v>
      </c>
      <c r="D1468" s="25" t="s">
        <v>6339</v>
      </c>
      <c r="E1468" s="24" t="b">
        <v>0</v>
      </c>
      <c r="F1468" s="25" t="s">
        <v>11</v>
      </c>
      <c r="G1468" s="25" t="s">
        <v>10718</v>
      </c>
      <c r="H1468" s="25" t="s">
        <v>7082</v>
      </c>
      <c r="I1468" s="25" t="s">
        <v>7083</v>
      </c>
      <c r="J1468" s="24">
        <v>2.4800918117569766E-5</v>
      </c>
      <c r="K1468" s="24">
        <v>1.3486980225439164E-7</v>
      </c>
      <c r="L1468" s="24">
        <v>0.99997506421208016</v>
      </c>
    </row>
    <row r="1469" spans="1:12" ht="153" x14ac:dyDescent="0.2">
      <c r="A1469" s="25" t="s">
        <v>7066</v>
      </c>
      <c r="B1469" s="25" t="s">
        <v>7067</v>
      </c>
      <c r="C1469" s="25" t="s">
        <v>14</v>
      </c>
      <c r="D1469" s="25" t="s">
        <v>6339</v>
      </c>
      <c r="E1469" s="24" t="b">
        <v>0</v>
      </c>
      <c r="F1469" s="25" t="s">
        <v>11</v>
      </c>
      <c r="G1469" s="25" t="s">
        <v>7084</v>
      </c>
      <c r="H1469" s="25" t="s">
        <v>10719</v>
      </c>
      <c r="I1469" s="25" t="s">
        <v>10720</v>
      </c>
      <c r="J1469" s="24">
        <v>1.4541336044373041E-10</v>
      </c>
      <c r="K1469" s="24">
        <v>1.1357391786052675E-11</v>
      </c>
      <c r="L1469" s="24">
        <v>0.99999999984322918</v>
      </c>
    </row>
    <row r="1470" spans="1:12" ht="63.75" x14ac:dyDescent="0.2">
      <c r="A1470" s="25" t="s">
        <v>266</v>
      </c>
      <c r="B1470" s="25" t="s">
        <v>267</v>
      </c>
      <c r="C1470" s="25" t="s">
        <v>14</v>
      </c>
      <c r="D1470" s="25" t="s">
        <v>96</v>
      </c>
      <c r="E1470" s="24" t="b">
        <v>0</v>
      </c>
      <c r="F1470" s="25" t="s">
        <v>11</v>
      </c>
      <c r="G1470" s="25" t="s">
        <v>268</v>
      </c>
      <c r="H1470" s="25" t="s">
        <v>269</v>
      </c>
      <c r="I1470" s="25" t="s">
        <v>9085</v>
      </c>
      <c r="J1470" s="24">
        <v>4.6032515159246535E-5</v>
      </c>
      <c r="K1470" s="24">
        <v>0.12209144141772491</v>
      </c>
      <c r="L1470" s="24">
        <v>0.8778625260671159</v>
      </c>
    </row>
    <row r="1471" spans="1:12" ht="140.25" x14ac:dyDescent="0.2">
      <c r="A1471" s="25" t="s">
        <v>7369</v>
      </c>
      <c r="B1471" s="25" t="s">
        <v>7370</v>
      </c>
      <c r="C1471" s="25" t="s">
        <v>14</v>
      </c>
      <c r="D1471" s="25" t="s">
        <v>6339</v>
      </c>
      <c r="E1471" s="24" t="b">
        <v>0</v>
      </c>
      <c r="F1471" s="25" t="s">
        <v>11</v>
      </c>
      <c r="G1471" s="25" t="s">
        <v>9085</v>
      </c>
      <c r="H1471" s="25" t="s">
        <v>10807</v>
      </c>
      <c r="I1471" s="25" t="s">
        <v>9085</v>
      </c>
      <c r="J1471" s="24">
        <v>5.8462153557526731E-8</v>
      </c>
      <c r="K1471" s="24">
        <v>1.9813365977947763E-8</v>
      </c>
      <c r="L1471" s="24">
        <v>0.99999992172448049</v>
      </c>
    </row>
    <row r="1472" spans="1:12" ht="114.75" x14ac:dyDescent="0.2">
      <c r="A1472" s="25" t="s">
        <v>7369</v>
      </c>
      <c r="B1472" s="25" t="s">
        <v>7370</v>
      </c>
      <c r="C1472" s="25" t="s">
        <v>14</v>
      </c>
      <c r="D1472" s="25" t="s">
        <v>6339</v>
      </c>
      <c r="E1472" s="24" t="b">
        <v>0</v>
      </c>
      <c r="F1472" s="25" t="s">
        <v>11</v>
      </c>
      <c r="G1472" s="25" t="s">
        <v>10808</v>
      </c>
      <c r="H1472" s="25" t="s">
        <v>7373</v>
      </c>
      <c r="I1472" s="25" t="s">
        <v>10809</v>
      </c>
      <c r="J1472" s="24">
        <v>5.7862714678908737E-9</v>
      </c>
      <c r="K1472" s="24">
        <v>9.8456832767145027E-9</v>
      </c>
      <c r="L1472" s="24">
        <v>0.99999998436804516</v>
      </c>
    </row>
    <row r="1473" spans="1:12" ht="102" x14ac:dyDescent="0.2">
      <c r="A1473" s="25" t="s">
        <v>7369</v>
      </c>
      <c r="B1473" s="25" t="s">
        <v>7370</v>
      </c>
      <c r="C1473" s="25" t="s">
        <v>14</v>
      </c>
      <c r="D1473" s="25" t="s">
        <v>6339</v>
      </c>
      <c r="E1473" s="24" t="b">
        <v>0</v>
      </c>
      <c r="F1473" s="25" t="s">
        <v>11</v>
      </c>
      <c r="G1473" s="25" t="s">
        <v>7375</v>
      </c>
      <c r="H1473" s="25" t="s">
        <v>7376</v>
      </c>
      <c r="I1473" s="25" t="s">
        <v>10810</v>
      </c>
      <c r="J1473" s="24">
        <v>1.2807223189145803E-7</v>
      </c>
      <c r="K1473" s="24">
        <v>8.7881487698177474E-7</v>
      </c>
      <c r="L1473" s="24">
        <v>0.9999989931128912</v>
      </c>
    </row>
    <row r="1474" spans="1:12" ht="204" x14ac:dyDescent="0.2">
      <c r="A1474" s="25" t="s">
        <v>7369</v>
      </c>
      <c r="B1474" s="25" t="s">
        <v>7370</v>
      </c>
      <c r="C1474" s="25" t="s">
        <v>14</v>
      </c>
      <c r="D1474" s="25" t="s">
        <v>6339</v>
      </c>
      <c r="E1474" s="24" t="b">
        <v>0</v>
      </c>
      <c r="F1474" s="25" t="s">
        <v>11</v>
      </c>
      <c r="G1474" s="25" t="s">
        <v>10811</v>
      </c>
      <c r="H1474" s="25" t="s">
        <v>7379</v>
      </c>
      <c r="I1474" s="25" t="s">
        <v>10812</v>
      </c>
      <c r="J1474" s="24">
        <v>4.5442006901025386E-6</v>
      </c>
      <c r="K1474" s="24">
        <v>4.3304896935436756E-7</v>
      </c>
      <c r="L1474" s="24">
        <v>0.99999502275034058</v>
      </c>
    </row>
    <row r="1475" spans="1:12" ht="127.5" x14ac:dyDescent="0.2">
      <c r="A1475" s="25" t="s">
        <v>4268</v>
      </c>
      <c r="B1475" s="25" t="s">
        <v>4269</v>
      </c>
      <c r="C1475" s="25" t="s">
        <v>14</v>
      </c>
      <c r="D1475" s="25" t="s">
        <v>4127</v>
      </c>
      <c r="E1475" s="24" t="b">
        <v>0</v>
      </c>
      <c r="F1475" s="25" t="s">
        <v>11</v>
      </c>
      <c r="G1475" s="25" t="s">
        <v>9085</v>
      </c>
      <c r="H1475" s="25" t="s">
        <v>9926</v>
      </c>
      <c r="I1475" s="25" t="s">
        <v>9927</v>
      </c>
      <c r="J1475" s="24">
        <v>2.139456034769958E-7</v>
      </c>
      <c r="K1475" s="24">
        <v>3.813197273105956E-10</v>
      </c>
      <c r="L1475" s="24">
        <v>0.9999997856730769</v>
      </c>
    </row>
    <row r="1476" spans="1:12" ht="127.5" x14ac:dyDescent="0.2">
      <c r="A1476" s="25" t="s">
        <v>1878</v>
      </c>
      <c r="B1476" s="25" t="s">
        <v>1879</v>
      </c>
      <c r="C1476" s="25" t="s">
        <v>14</v>
      </c>
      <c r="D1476" s="25" t="s">
        <v>407</v>
      </c>
      <c r="E1476" s="24" t="b">
        <v>0</v>
      </c>
      <c r="F1476" s="25" t="s">
        <v>11</v>
      </c>
      <c r="G1476" s="25" t="s">
        <v>9410</v>
      </c>
      <c r="H1476" s="25" t="s">
        <v>9411</v>
      </c>
      <c r="I1476" s="25" t="s">
        <v>1882</v>
      </c>
      <c r="J1476" s="24">
        <v>1.3297845311073557E-10</v>
      </c>
      <c r="K1476" s="24">
        <v>1.0667186680455713E-6</v>
      </c>
      <c r="L1476" s="24">
        <v>0.99999893314835342</v>
      </c>
    </row>
    <row r="1477" spans="1:12" ht="114.75" x14ac:dyDescent="0.2">
      <c r="A1477" s="25" t="s">
        <v>9046</v>
      </c>
      <c r="B1477" s="25" t="s">
        <v>9047</v>
      </c>
      <c r="C1477" s="25" t="s">
        <v>14</v>
      </c>
      <c r="D1477" s="25" t="s">
        <v>8821</v>
      </c>
      <c r="E1477" s="24" t="b">
        <v>0</v>
      </c>
      <c r="F1477" s="25" t="s">
        <v>11</v>
      </c>
      <c r="G1477" s="25" t="s">
        <v>11308</v>
      </c>
      <c r="H1477" s="25" t="s">
        <v>9049</v>
      </c>
      <c r="I1477" s="25" t="s">
        <v>11309</v>
      </c>
      <c r="J1477" s="24">
        <v>2.939395963107155E-2</v>
      </c>
      <c r="K1477" s="24">
        <v>5.3718937489838476E-7</v>
      </c>
      <c r="L1477" s="24">
        <v>0.97060550317955363</v>
      </c>
    </row>
    <row r="1478" spans="1:12" ht="102" x14ac:dyDescent="0.2">
      <c r="A1478" s="25" t="s">
        <v>5488</v>
      </c>
      <c r="B1478" s="25" t="s">
        <v>10305</v>
      </c>
      <c r="C1478" s="25" t="s">
        <v>14</v>
      </c>
      <c r="D1478" s="25" t="s">
        <v>4127</v>
      </c>
      <c r="E1478" s="24" t="b">
        <v>0</v>
      </c>
      <c r="F1478" s="25" t="s">
        <v>11</v>
      </c>
      <c r="G1478" s="25" t="s">
        <v>5489</v>
      </c>
      <c r="H1478" s="25" t="s">
        <v>10306</v>
      </c>
      <c r="I1478" s="25" t="s">
        <v>10307</v>
      </c>
      <c r="J1478" s="24">
        <v>1.0462579994524312E-8</v>
      </c>
      <c r="K1478" s="24">
        <v>2.3243593109022745E-6</v>
      </c>
      <c r="L1478" s="24">
        <v>0.99999766517810906</v>
      </c>
    </row>
    <row r="1479" spans="1:12" ht="165.75" x14ac:dyDescent="0.2">
      <c r="A1479" s="25" t="s">
        <v>3658</v>
      </c>
      <c r="B1479" s="25" t="s">
        <v>3659</v>
      </c>
      <c r="C1479" s="25" t="s">
        <v>14</v>
      </c>
      <c r="D1479" s="25" t="s">
        <v>3637</v>
      </c>
      <c r="E1479" s="24" t="b">
        <v>0</v>
      </c>
      <c r="F1479" s="25" t="s">
        <v>11</v>
      </c>
      <c r="G1479" s="25" t="s">
        <v>3660</v>
      </c>
      <c r="H1479" s="25" t="s">
        <v>3661</v>
      </c>
      <c r="I1479" s="25" t="s">
        <v>3662</v>
      </c>
      <c r="J1479" s="24">
        <v>1.7102978668148325E-5</v>
      </c>
      <c r="K1479" s="24">
        <v>7.9156922795198486E-6</v>
      </c>
      <c r="L1479" s="24">
        <v>0.99997498132905238</v>
      </c>
    </row>
    <row r="1480" spans="1:12" ht="140.25" x14ac:dyDescent="0.2">
      <c r="A1480" s="25" t="s">
        <v>3658</v>
      </c>
      <c r="B1480" s="25" t="s">
        <v>3659</v>
      </c>
      <c r="C1480" s="25" t="s">
        <v>14</v>
      </c>
      <c r="D1480" s="25" t="s">
        <v>3637</v>
      </c>
      <c r="E1480" s="24" t="b">
        <v>0</v>
      </c>
      <c r="F1480" s="25" t="s">
        <v>11</v>
      </c>
      <c r="G1480" s="25" t="s">
        <v>3663</v>
      </c>
      <c r="H1480" s="25" t="s">
        <v>9713</v>
      </c>
      <c r="I1480" s="25" t="s">
        <v>3665</v>
      </c>
      <c r="J1480" s="24">
        <v>1.0575521747187465E-5</v>
      </c>
      <c r="K1480" s="24">
        <v>8.7841912199006494E-6</v>
      </c>
      <c r="L1480" s="24">
        <v>0.99998064028703282</v>
      </c>
    </row>
    <row r="1481" spans="1:12" ht="140.25" x14ac:dyDescent="0.2">
      <c r="A1481" s="25" t="s">
        <v>3675</v>
      </c>
      <c r="B1481" s="25" t="s">
        <v>3676</v>
      </c>
      <c r="C1481" s="25" t="s">
        <v>14</v>
      </c>
      <c r="D1481" s="25" t="s">
        <v>3637</v>
      </c>
      <c r="E1481" s="24" t="b">
        <v>0</v>
      </c>
      <c r="F1481" s="25" t="s">
        <v>11</v>
      </c>
      <c r="G1481" s="25" t="s">
        <v>3677</v>
      </c>
      <c r="H1481" s="25" t="s">
        <v>3678</v>
      </c>
      <c r="I1481" s="25" t="s">
        <v>3679</v>
      </c>
      <c r="J1481" s="24">
        <v>3.1554496539180161E-4</v>
      </c>
      <c r="K1481" s="24">
        <v>1.0309619423749571E-6</v>
      </c>
      <c r="L1481" s="24">
        <v>0.99968342407266575</v>
      </c>
    </row>
    <row r="1482" spans="1:12" ht="76.5" x14ac:dyDescent="0.2">
      <c r="A1482" s="25" t="s">
        <v>3124</v>
      </c>
      <c r="B1482" s="25" t="s">
        <v>3125</v>
      </c>
      <c r="C1482" s="25" t="s">
        <v>14</v>
      </c>
      <c r="D1482" s="25" t="s">
        <v>3036</v>
      </c>
      <c r="E1482" s="24" t="b">
        <v>0</v>
      </c>
      <c r="F1482" s="25" t="s">
        <v>11</v>
      </c>
      <c r="G1482" s="25" t="s">
        <v>9085</v>
      </c>
      <c r="H1482" s="25" t="s">
        <v>3126</v>
      </c>
      <c r="I1482" s="25" t="s">
        <v>3127</v>
      </c>
      <c r="J1482" s="24">
        <v>3.864136651279033E-6</v>
      </c>
      <c r="K1482" s="24">
        <v>2.0252382480773349E-6</v>
      </c>
      <c r="L1482" s="24">
        <v>0.99999411062510069</v>
      </c>
    </row>
    <row r="1483" spans="1:12" ht="76.5" x14ac:dyDescent="0.2">
      <c r="A1483" s="25" t="s">
        <v>3671</v>
      </c>
      <c r="B1483" s="25" t="s">
        <v>3672</v>
      </c>
      <c r="C1483" s="25" t="s">
        <v>14</v>
      </c>
      <c r="D1483" s="25" t="s">
        <v>3637</v>
      </c>
      <c r="E1483" s="24" t="b">
        <v>0</v>
      </c>
      <c r="F1483" s="25" t="s">
        <v>11</v>
      </c>
      <c r="G1483" s="25" t="s">
        <v>9085</v>
      </c>
      <c r="H1483" s="25" t="s">
        <v>9717</v>
      </c>
      <c r="I1483" s="25" t="s">
        <v>9718</v>
      </c>
      <c r="J1483" s="24">
        <v>2.6419208163491938E-6</v>
      </c>
      <c r="K1483" s="24">
        <v>4.7736130231757293E-8</v>
      </c>
      <c r="L1483" s="24">
        <v>0.99999731034305339</v>
      </c>
    </row>
    <row r="1484" spans="1:12" ht="204" x14ac:dyDescent="0.2">
      <c r="A1484" s="25" t="s">
        <v>67</v>
      </c>
      <c r="B1484" s="25" t="s">
        <v>2376</v>
      </c>
      <c r="C1484" s="25" t="s">
        <v>14</v>
      </c>
      <c r="D1484" s="25" t="s">
        <v>407</v>
      </c>
      <c r="E1484" s="24" t="b">
        <v>0</v>
      </c>
      <c r="F1484" s="25" t="s">
        <v>11</v>
      </c>
      <c r="G1484" s="25" t="s">
        <v>2377</v>
      </c>
      <c r="H1484" s="25" t="s">
        <v>9507</v>
      </c>
      <c r="I1484" s="25" t="s">
        <v>9508</v>
      </c>
      <c r="J1484" s="24">
        <v>2.1853541406582325E-4</v>
      </c>
      <c r="K1484" s="24">
        <v>7.6467920164056616E-5</v>
      </c>
      <c r="L1484" s="24">
        <v>0.99970499666577006</v>
      </c>
    </row>
    <row r="1485" spans="1:12" ht="76.5" x14ac:dyDescent="0.2">
      <c r="A1485" s="25" t="s">
        <v>1894</v>
      </c>
      <c r="B1485" s="25" t="s">
        <v>1895</v>
      </c>
      <c r="C1485" s="25" t="s">
        <v>14</v>
      </c>
      <c r="D1485" s="25" t="s">
        <v>407</v>
      </c>
      <c r="E1485" s="24" t="b">
        <v>0</v>
      </c>
      <c r="F1485" s="25" t="s">
        <v>11</v>
      </c>
      <c r="G1485" s="25" t="s">
        <v>9416</v>
      </c>
      <c r="H1485" s="25" t="s">
        <v>9417</v>
      </c>
      <c r="I1485" s="25" t="s">
        <v>1898</v>
      </c>
      <c r="J1485" s="24">
        <v>1.167309364151695E-7</v>
      </c>
      <c r="K1485" s="24">
        <v>5.8429887176181436E-5</v>
      </c>
      <c r="L1485" s="24">
        <v>0.99994145338188745</v>
      </c>
    </row>
    <row r="1486" spans="1:12" ht="102" x14ac:dyDescent="0.2">
      <c r="A1486" s="25" t="s">
        <v>8574</v>
      </c>
      <c r="B1486" s="25" t="s">
        <v>8575</v>
      </c>
      <c r="C1486" s="25" t="s">
        <v>14</v>
      </c>
      <c r="D1486" s="25" t="s">
        <v>6339</v>
      </c>
      <c r="E1486" s="24" t="b">
        <v>0</v>
      </c>
      <c r="F1486" s="25" t="s">
        <v>11</v>
      </c>
      <c r="G1486" s="25" t="s">
        <v>8581</v>
      </c>
      <c r="H1486" s="25" t="s">
        <v>8582</v>
      </c>
      <c r="I1486" s="25" t="s">
        <v>11181</v>
      </c>
      <c r="J1486" s="24">
        <v>9.9397411888919274E-9</v>
      </c>
      <c r="K1486" s="24">
        <v>1.1722435368531631E-11</v>
      </c>
      <c r="L1486" s="24">
        <v>0.99999999004853646</v>
      </c>
    </row>
    <row r="1487" spans="1:12" ht="114.75" x14ac:dyDescent="0.2">
      <c r="A1487" s="25" t="s">
        <v>842</v>
      </c>
      <c r="B1487" s="25" t="s">
        <v>843</v>
      </c>
      <c r="C1487" s="25" t="s">
        <v>14</v>
      </c>
      <c r="D1487" s="25" t="s">
        <v>407</v>
      </c>
      <c r="E1487" s="24" t="b">
        <v>0</v>
      </c>
      <c r="F1487" s="25" t="s">
        <v>11</v>
      </c>
      <c r="G1487" s="25" t="s">
        <v>844</v>
      </c>
      <c r="H1487" s="25" t="s">
        <v>9227</v>
      </c>
      <c r="I1487" s="25" t="s">
        <v>846</v>
      </c>
      <c r="J1487" s="24">
        <v>8.574540858377556E-6</v>
      </c>
      <c r="K1487" s="24">
        <v>0.17946806453095068</v>
      </c>
      <c r="L1487" s="24">
        <v>0.82052336092819089</v>
      </c>
    </row>
    <row r="1488" spans="1:12" ht="51" x14ac:dyDescent="0.2">
      <c r="A1488" s="25" t="s">
        <v>528</v>
      </c>
      <c r="B1488" s="25" t="s">
        <v>533</v>
      </c>
      <c r="C1488" s="25" t="s">
        <v>14</v>
      </c>
      <c r="D1488" s="25" t="s">
        <v>407</v>
      </c>
      <c r="E1488" s="24" t="b">
        <v>0</v>
      </c>
      <c r="F1488" s="25" t="s">
        <v>11</v>
      </c>
      <c r="G1488" s="25" t="s">
        <v>534</v>
      </c>
      <c r="H1488" s="25" t="s">
        <v>535</v>
      </c>
      <c r="I1488" s="25" t="s">
        <v>536</v>
      </c>
      <c r="J1488" s="24">
        <v>1.6531757552238382E-7</v>
      </c>
      <c r="K1488" s="24">
        <v>1.371104236555276E-3</v>
      </c>
      <c r="L1488" s="24">
        <v>0.99862873044586931</v>
      </c>
    </row>
    <row r="1489" spans="1:12" ht="51" x14ac:dyDescent="0.2">
      <c r="A1489" s="25" t="s">
        <v>528</v>
      </c>
      <c r="B1489" s="25" t="s">
        <v>529</v>
      </c>
      <c r="C1489" s="25" t="s">
        <v>14</v>
      </c>
      <c r="D1489" s="25" t="s">
        <v>407</v>
      </c>
      <c r="E1489" s="24" t="b">
        <v>0</v>
      </c>
      <c r="F1489" s="25" t="s">
        <v>11</v>
      </c>
      <c r="G1489" s="25" t="s">
        <v>537</v>
      </c>
      <c r="H1489" s="25" t="s">
        <v>538</v>
      </c>
      <c r="I1489" s="25" t="s">
        <v>9161</v>
      </c>
      <c r="J1489" s="24">
        <v>1.6746492996780565E-8</v>
      </c>
      <c r="K1489" s="24">
        <v>5.177671419457101E-5</v>
      </c>
      <c r="L1489" s="24">
        <v>0.99994820653931249</v>
      </c>
    </row>
    <row r="1490" spans="1:12" ht="102" x14ac:dyDescent="0.2">
      <c r="A1490" s="25" t="s">
        <v>6277</v>
      </c>
      <c r="B1490" s="25" t="s">
        <v>6278</v>
      </c>
      <c r="C1490" s="25" t="s">
        <v>14</v>
      </c>
      <c r="D1490" s="25" t="s">
        <v>5924</v>
      </c>
      <c r="E1490" s="24" t="b">
        <v>0</v>
      </c>
      <c r="F1490" s="25" t="s">
        <v>11</v>
      </c>
      <c r="G1490" s="25" t="s">
        <v>10486</v>
      </c>
      <c r="H1490" s="25" t="s">
        <v>10487</v>
      </c>
      <c r="I1490" s="25" t="s">
        <v>6281</v>
      </c>
      <c r="J1490" s="24">
        <v>1.1667466395581853E-7</v>
      </c>
      <c r="K1490" s="24">
        <v>8.5751894065957342E-8</v>
      </c>
      <c r="L1490" s="24">
        <v>0.99999979757344193</v>
      </c>
    </row>
    <row r="1491" spans="1:12" ht="140.25" x14ac:dyDescent="0.2">
      <c r="A1491" s="25" t="s">
        <v>6277</v>
      </c>
      <c r="B1491" s="25" t="s">
        <v>6282</v>
      </c>
      <c r="C1491" s="25" t="s">
        <v>14</v>
      </c>
      <c r="D1491" s="25" t="s">
        <v>5924</v>
      </c>
      <c r="E1491" s="24" t="b">
        <v>0</v>
      </c>
      <c r="F1491" s="25" t="s">
        <v>11</v>
      </c>
      <c r="G1491" s="25" t="s">
        <v>6283</v>
      </c>
      <c r="H1491" s="25" t="s">
        <v>6284</v>
      </c>
      <c r="I1491" s="25" t="s">
        <v>6285</v>
      </c>
      <c r="J1491" s="24">
        <v>3.3545307165760181E-8</v>
      </c>
      <c r="K1491" s="24">
        <v>2.3764804586636591E-9</v>
      </c>
      <c r="L1491" s="24">
        <v>0.99999996407821246</v>
      </c>
    </row>
    <row r="1492" spans="1:12" ht="89.25" x14ac:dyDescent="0.2">
      <c r="A1492" s="25" t="s">
        <v>5117</v>
      </c>
      <c r="B1492" s="25" t="s">
        <v>5126</v>
      </c>
      <c r="C1492" s="25" t="s">
        <v>14</v>
      </c>
      <c r="D1492" s="25" t="s">
        <v>4127</v>
      </c>
      <c r="E1492" s="24" t="b">
        <v>0</v>
      </c>
      <c r="F1492" s="25" t="s">
        <v>11</v>
      </c>
      <c r="G1492" s="25" t="s">
        <v>10206</v>
      </c>
      <c r="H1492" s="25" t="s">
        <v>5128</v>
      </c>
      <c r="I1492" s="25" t="s">
        <v>5129</v>
      </c>
      <c r="J1492" s="24">
        <v>1.7161135005210382E-8</v>
      </c>
      <c r="K1492" s="24">
        <v>6.6050026218958177E-8</v>
      </c>
      <c r="L1492" s="24">
        <v>0.99999991678883871</v>
      </c>
    </row>
    <row r="1493" spans="1:12" ht="127.5" x14ac:dyDescent="0.2">
      <c r="A1493" s="25" t="s">
        <v>1001</v>
      </c>
      <c r="B1493" s="25" t="s">
        <v>1002</v>
      </c>
      <c r="C1493" s="25" t="s">
        <v>14</v>
      </c>
      <c r="D1493" s="25" t="s">
        <v>407</v>
      </c>
      <c r="E1493" s="24" t="b">
        <v>0</v>
      </c>
      <c r="F1493" s="25" t="s">
        <v>11</v>
      </c>
      <c r="G1493" s="25" t="s">
        <v>1003</v>
      </c>
      <c r="H1493" s="25" t="s">
        <v>9244</v>
      </c>
      <c r="I1493" s="25" t="s">
        <v>1005</v>
      </c>
      <c r="J1493" s="24">
        <v>1.3929973465769993E-7</v>
      </c>
      <c r="K1493" s="24">
        <v>1.8027983264839556E-6</v>
      </c>
      <c r="L1493" s="24">
        <v>0.99999805790193885</v>
      </c>
    </row>
    <row r="1494" spans="1:12" ht="114.75" x14ac:dyDescent="0.2">
      <c r="A1494" s="25" t="s">
        <v>262</v>
      </c>
      <c r="B1494" s="25" t="s">
        <v>2234</v>
      </c>
      <c r="C1494" s="25" t="s">
        <v>14</v>
      </c>
      <c r="D1494" s="25" t="s">
        <v>407</v>
      </c>
      <c r="E1494" s="24" t="b">
        <v>0</v>
      </c>
      <c r="F1494" s="25" t="s">
        <v>11</v>
      </c>
      <c r="G1494" s="25" t="s">
        <v>2235</v>
      </c>
      <c r="H1494" s="25" t="s">
        <v>2236</v>
      </c>
      <c r="I1494" s="25" t="s">
        <v>2237</v>
      </c>
      <c r="J1494" s="24">
        <v>2.0040789131805297E-10</v>
      </c>
      <c r="K1494" s="24">
        <v>1.1785769595646193E-4</v>
      </c>
      <c r="L1494" s="24">
        <v>0.99988214210363568</v>
      </c>
    </row>
    <row r="1495" spans="1:12" ht="165.75" x14ac:dyDescent="0.2">
      <c r="A1495" s="25" t="s">
        <v>262</v>
      </c>
      <c r="B1495" s="25" t="s">
        <v>2234</v>
      </c>
      <c r="C1495" s="25" t="s">
        <v>14</v>
      </c>
      <c r="D1495" s="25" t="s">
        <v>407</v>
      </c>
      <c r="E1495" s="24" t="b">
        <v>0</v>
      </c>
      <c r="F1495" s="25" t="s">
        <v>11</v>
      </c>
      <c r="G1495" s="25" t="s">
        <v>9085</v>
      </c>
      <c r="H1495" s="25" t="s">
        <v>2238</v>
      </c>
      <c r="I1495" s="25" t="s">
        <v>9482</v>
      </c>
      <c r="J1495" s="24">
        <v>6.5649072733284102E-10</v>
      </c>
      <c r="K1495" s="24">
        <v>3.9495371501329377E-4</v>
      </c>
      <c r="L1495" s="24">
        <v>0.99960504562849595</v>
      </c>
    </row>
    <row r="1496" spans="1:12" ht="165.75" x14ac:dyDescent="0.2">
      <c r="A1496" s="25" t="s">
        <v>262</v>
      </c>
      <c r="B1496" s="25" t="s">
        <v>2240</v>
      </c>
      <c r="C1496" s="25" t="s">
        <v>14</v>
      </c>
      <c r="D1496" s="25" t="s">
        <v>407</v>
      </c>
      <c r="E1496" s="24" t="b">
        <v>0</v>
      </c>
      <c r="F1496" s="25" t="s">
        <v>11</v>
      </c>
      <c r="G1496" s="25" t="s">
        <v>9483</v>
      </c>
      <c r="H1496" s="25" t="s">
        <v>2242</v>
      </c>
      <c r="I1496" s="25" t="s">
        <v>2243</v>
      </c>
      <c r="J1496" s="24">
        <v>5.8465786395531677E-11</v>
      </c>
      <c r="K1496" s="24">
        <v>2.1696754991048092E-6</v>
      </c>
      <c r="L1496" s="24">
        <v>0.99999783026603506</v>
      </c>
    </row>
    <row r="1497" spans="1:12" ht="242.25" x14ac:dyDescent="0.2">
      <c r="A1497" s="25" t="s">
        <v>262</v>
      </c>
      <c r="B1497" s="25" t="s">
        <v>2244</v>
      </c>
      <c r="C1497" s="25" t="s">
        <v>14</v>
      </c>
      <c r="D1497" s="25" t="s">
        <v>407</v>
      </c>
      <c r="E1497" s="24" t="b">
        <v>0</v>
      </c>
      <c r="F1497" s="25" t="s">
        <v>11</v>
      </c>
      <c r="G1497" s="25" t="s">
        <v>2242</v>
      </c>
      <c r="H1497" s="25" t="s">
        <v>2245</v>
      </c>
      <c r="I1497" s="25" t="s">
        <v>9484</v>
      </c>
      <c r="J1497" s="24">
        <v>2.1081130906175849E-10</v>
      </c>
      <c r="K1497" s="24">
        <v>8.8044766975191312E-8</v>
      </c>
      <c r="L1497" s="24">
        <v>0.9999999117444216</v>
      </c>
    </row>
    <row r="1498" spans="1:12" ht="127.5" x14ac:dyDescent="0.2">
      <c r="A1498" s="25" t="s">
        <v>3107</v>
      </c>
      <c r="B1498" s="25" t="s">
        <v>3108</v>
      </c>
      <c r="C1498" s="25" t="s">
        <v>14</v>
      </c>
      <c r="D1498" s="25" t="s">
        <v>3036</v>
      </c>
      <c r="E1498" s="24" t="b">
        <v>0</v>
      </c>
      <c r="F1498" s="25" t="s">
        <v>11</v>
      </c>
      <c r="G1498" s="25" t="s">
        <v>9085</v>
      </c>
      <c r="H1498" s="25" t="s">
        <v>3109</v>
      </c>
      <c r="I1498" s="25" t="s">
        <v>3110</v>
      </c>
      <c r="J1498" s="24">
        <v>1.5805181071274902E-6</v>
      </c>
      <c r="K1498" s="24">
        <v>2.3642706745977825E-3</v>
      </c>
      <c r="L1498" s="24">
        <v>0.99763414880729506</v>
      </c>
    </row>
    <row r="1499" spans="1:12" ht="229.5" x14ac:dyDescent="0.2">
      <c r="A1499" s="25" t="s">
        <v>6325</v>
      </c>
      <c r="B1499" s="25" t="s">
        <v>6326</v>
      </c>
      <c r="C1499" s="25" t="s">
        <v>14</v>
      </c>
      <c r="D1499" s="25" t="s">
        <v>5924</v>
      </c>
      <c r="E1499" s="24" t="b">
        <v>0</v>
      </c>
      <c r="F1499" s="25" t="s">
        <v>11</v>
      </c>
      <c r="G1499" s="25" t="s">
        <v>6327</v>
      </c>
      <c r="H1499" s="25" t="s">
        <v>6328</v>
      </c>
      <c r="I1499" s="25" t="s">
        <v>6329</v>
      </c>
      <c r="J1499" s="24">
        <v>2.2836884671801827E-4</v>
      </c>
      <c r="K1499" s="24">
        <v>2.7430352210721031E-5</v>
      </c>
      <c r="L1499" s="24">
        <v>0.99974420080107118</v>
      </c>
    </row>
    <row r="1500" spans="1:12" ht="140.25" x14ac:dyDescent="0.2">
      <c r="A1500" s="25" t="s">
        <v>877</v>
      </c>
      <c r="B1500" s="25" t="s">
        <v>878</v>
      </c>
      <c r="C1500" s="25" t="s">
        <v>14</v>
      </c>
      <c r="D1500" s="25" t="s">
        <v>407</v>
      </c>
      <c r="E1500" s="24" t="b">
        <v>0</v>
      </c>
      <c r="F1500" s="25" t="s">
        <v>11</v>
      </c>
      <c r="G1500" s="25" t="s">
        <v>879</v>
      </c>
      <c r="H1500" s="25" t="s">
        <v>880</v>
      </c>
      <c r="I1500" s="25" t="s">
        <v>881</v>
      </c>
      <c r="J1500" s="24">
        <v>8.7551553182888076E-5</v>
      </c>
      <c r="K1500" s="24">
        <v>8.9719888514957116E-2</v>
      </c>
      <c r="L1500" s="24">
        <v>0.91019255993185999</v>
      </c>
    </row>
    <row r="1501" spans="1:12" ht="165.75" x14ac:dyDescent="0.2">
      <c r="A1501" s="25" t="s">
        <v>877</v>
      </c>
      <c r="B1501" s="25" t="s">
        <v>6966</v>
      </c>
      <c r="C1501" s="25" t="s">
        <v>14</v>
      </c>
      <c r="D1501" s="25" t="s">
        <v>6339</v>
      </c>
      <c r="E1501" s="24" t="b">
        <v>0</v>
      </c>
      <c r="F1501" s="25" t="s">
        <v>11</v>
      </c>
      <c r="G1501" s="25" t="s">
        <v>10685</v>
      </c>
      <c r="H1501" s="25" t="s">
        <v>6968</v>
      </c>
      <c r="I1501" s="25" t="s">
        <v>10686</v>
      </c>
      <c r="J1501" s="24">
        <v>1.3602596694433071E-7</v>
      </c>
      <c r="K1501" s="24">
        <v>4.6807897979129158E-10</v>
      </c>
      <c r="L1501" s="24">
        <v>0.99999986350595416</v>
      </c>
    </row>
    <row r="1502" spans="1:12" ht="229.5" x14ac:dyDescent="0.2">
      <c r="A1502" s="25" t="s">
        <v>877</v>
      </c>
      <c r="B1502" s="25" t="s">
        <v>6886</v>
      </c>
      <c r="C1502" s="25" t="s">
        <v>14</v>
      </c>
      <c r="D1502" s="25" t="s">
        <v>6339</v>
      </c>
      <c r="E1502" s="24" t="b">
        <v>0</v>
      </c>
      <c r="F1502" s="25" t="s">
        <v>11</v>
      </c>
      <c r="G1502" s="25" t="s">
        <v>6970</v>
      </c>
      <c r="H1502" s="25" t="s">
        <v>10687</v>
      </c>
      <c r="I1502" s="25" t="s">
        <v>10688</v>
      </c>
      <c r="J1502" s="24">
        <v>3.021111995013046E-7</v>
      </c>
      <c r="K1502" s="24">
        <v>1.2106339867577669E-9</v>
      </c>
      <c r="L1502" s="24">
        <v>0.99999969667816646</v>
      </c>
    </row>
    <row r="1503" spans="1:12" ht="153" x14ac:dyDescent="0.2">
      <c r="A1503" s="25" t="s">
        <v>5502</v>
      </c>
      <c r="B1503" s="25" t="s">
        <v>5503</v>
      </c>
      <c r="C1503" s="25" t="s">
        <v>14</v>
      </c>
      <c r="D1503" s="25" t="s">
        <v>4127</v>
      </c>
      <c r="E1503" s="24" t="b">
        <v>0</v>
      </c>
      <c r="F1503" s="25" t="s">
        <v>11</v>
      </c>
      <c r="G1503" s="25" t="s">
        <v>5504</v>
      </c>
      <c r="H1503" s="25" t="s">
        <v>5505</v>
      </c>
      <c r="I1503" s="25" t="s">
        <v>5506</v>
      </c>
      <c r="J1503" s="24">
        <v>1.0559198788719969E-7</v>
      </c>
      <c r="K1503" s="24">
        <v>2.1140890759558781E-8</v>
      </c>
      <c r="L1503" s="24">
        <v>0.99999987326712148</v>
      </c>
    </row>
    <row r="1504" spans="1:12" ht="140.25" x14ac:dyDescent="0.2">
      <c r="A1504" s="25" t="s">
        <v>5502</v>
      </c>
      <c r="B1504" s="25" t="s">
        <v>5155</v>
      </c>
      <c r="C1504" s="25" t="s">
        <v>14</v>
      </c>
      <c r="D1504" s="25" t="s">
        <v>4127</v>
      </c>
      <c r="E1504" s="24" t="b">
        <v>0</v>
      </c>
      <c r="F1504" s="25" t="s">
        <v>11</v>
      </c>
      <c r="G1504" s="25" t="s">
        <v>5505</v>
      </c>
      <c r="H1504" s="25" t="s">
        <v>5507</v>
      </c>
      <c r="I1504" s="25" t="s">
        <v>5508</v>
      </c>
      <c r="J1504" s="24">
        <v>1.3935071110482699E-8</v>
      </c>
      <c r="K1504" s="24">
        <v>8.0177182088264544E-9</v>
      </c>
      <c r="L1504" s="24">
        <v>0.99999997804721064</v>
      </c>
    </row>
    <row r="1505" spans="1:12" ht="178.5" x14ac:dyDescent="0.2">
      <c r="A1505" s="25" t="s">
        <v>5502</v>
      </c>
      <c r="B1505" s="25" t="s">
        <v>4284</v>
      </c>
      <c r="C1505" s="25" t="s">
        <v>14</v>
      </c>
      <c r="D1505" s="25" t="s">
        <v>4127</v>
      </c>
      <c r="E1505" s="24" t="b">
        <v>0</v>
      </c>
      <c r="F1505" s="25" t="s">
        <v>11</v>
      </c>
      <c r="G1505" s="25" t="s">
        <v>10311</v>
      </c>
      <c r="H1505" s="25" t="s">
        <v>10312</v>
      </c>
      <c r="I1505" s="25" t="s">
        <v>10313</v>
      </c>
      <c r="J1505" s="24">
        <v>5.3296485439204531E-4</v>
      </c>
      <c r="K1505" s="24">
        <v>6.4996139277128795E-8</v>
      </c>
      <c r="L1505" s="24">
        <v>0.99946697014946873</v>
      </c>
    </row>
    <row r="1506" spans="1:12" ht="102" x14ac:dyDescent="0.2">
      <c r="A1506" s="25" t="s">
        <v>5502</v>
      </c>
      <c r="B1506" s="25" t="s">
        <v>4292</v>
      </c>
      <c r="C1506" s="25" t="s">
        <v>14</v>
      </c>
      <c r="D1506" s="25" t="s">
        <v>4127</v>
      </c>
      <c r="E1506" s="24" t="b">
        <v>0</v>
      </c>
      <c r="F1506" s="25" t="s">
        <v>11</v>
      </c>
      <c r="G1506" s="25" t="s">
        <v>10314</v>
      </c>
      <c r="H1506" s="25" t="s">
        <v>10315</v>
      </c>
      <c r="I1506" s="25" t="s">
        <v>10316</v>
      </c>
      <c r="J1506" s="24">
        <v>1.0743846290166019E-8</v>
      </c>
      <c r="K1506" s="24">
        <v>4.2733147598901766E-9</v>
      </c>
      <c r="L1506" s="24">
        <v>0.99999998498283893</v>
      </c>
    </row>
    <row r="1507" spans="1:12" ht="127.5" x14ac:dyDescent="0.2">
      <c r="A1507" s="25" t="s">
        <v>3360</v>
      </c>
      <c r="B1507" s="25" t="s">
        <v>3361</v>
      </c>
      <c r="C1507" s="25" t="s">
        <v>14</v>
      </c>
      <c r="D1507" s="25" t="s">
        <v>3036</v>
      </c>
      <c r="E1507" s="24" t="b">
        <v>0</v>
      </c>
      <c r="F1507" s="25" t="s">
        <v>11</v>
      </c>
      <c r="G1507" s="25" t="s">
        <v>9085</v>
      </c>
      <c r="H1507" s="25" t="s">
        <v>3362</v>
      </c>
      <c r="I1507" s="25" t="s">
        <v>9085</v>
      </c>
      <c r="J1507" s="24">
        <v>6.5689593130679191E-8</v>
      </c>
      <c r="K1507" s="24">
        <v>0.11924080395837991</v>
      </c>
      <c r="L1507" s="24">
        <v>0.88075913035202691</v>
      </c>
    </row>
    <row r="1508" spans="1:12" ht="165.75" x14ac:dyDescent="0.2">
      <c r="A1508" s="25" t="s">
        <v>774</v>
      </c>
      <c r="B1508" s="25" t="s">
        <v>775</v>
      </c>
      <c r="C1508" s="25" t="s">
        <v>14</v>
      </c>
      <c r="D1508" s="25" t="s">
        <v>407</v>
      </c>
      <c r="E1508" s="24" t="b">
        <v>0</v>
      </c>
      <c r="F1508" s="25" t="s">
        <v>11</v>
      </c>
      <c r="G1508" s="25" t="s">
        <v>776</v>
      </c>
      <c r="H1508" s="25" t="s">
        <v>777</v>
      </c>
      <c r="I1508" s="25" t="s">
        <v>778</v>
      </c>
      <c r="J1508" s="24">
        <v>1.6922390847403663E-8</v>
      </c>
      <c r="K1508" s="24">
        <v>3.650430050071566E-2</v>
      </c>
      <c r="L1508" s="24">
        <v>0.96349568257689355</v>
      </c>
    </row>
    <row r="1509" spans="1:12" ht="89.25" x14ac:dyDescent="0.2">
      <c r="A1509" s="25" t="s">
        <v>576</v>
      </c>
      <c r="B1509" s="25" t="s">
        <v>577</v>
      </c>
      <c r="C1509" s="25" t="s">
        <v>14</v>
      </c>
      <c r="D1509" s="25" t="s">
        <v>407</v>
      </c>
      <c r="E1509" s="24" t="b">
        <v>0</v>
      </c>
      <c r="F1509" s="25" t="s">
        <v>11</v>
      </c>
      <c r="G1509" s="25" t="s">
        <v>578</v>
      </c>
      <c r="H1509" s="25" t="s">
        <v>579</v>
      </c>
      <c r="I1509" s="25" t="s">
        <v>580</v>
      </c>
      <c r="J1509" s="24">
        <v>7.2653744461102602E-8</v>
      </c>
      <c r="K1509" s="24">
        <v>3.7897301479572901E-6</v>
      </c>
      <c r="L1509" s="24">
        <v>0.99999613761610751</v>
      </c>
    </row>
    <row r="1510" spans="1:12" ht="127.5" x14ac:dyDescent="0.2">
      <c r="A1510" s="25" t="s">
        <v>5977</v>
      </c>
      <c r="B1510" s="25" t="s">
        <v>5978</v>
      </c>
      <c r="C1510" s="25" t="s">
        <v>14</v>
      </c>
      <c r="D1510" s="25" t="s">
        <v>5924</v>
      </c>
      <c r="E1510" s="24" t="b">
        <v>0</v>
      </c>
      <c r="F1510" s="25" t="s">
        <v>11</v>
      </c>
      <c r="G1510" s="25" t="s">
        <v>5979</v>
      </c>
      <c r="H1510" s="25" t="s">
        <v>10411</v>
      </c>
      <c r="I1510" s="25" t="s">
        <v>10412</v>
      </c>
      <c r="J1510" s="24">
        <v>3.5278039358789546E-7</v>
      </c>
      <c r="K1510" s="24">
        <v>6.5064323550798182E-8</v>
      </c>
      <c r="L1510" s="24">
        <v>0.99999958215528284</v>
      </c>
    </row>
    <row r="1511" spans="1:12" ht="114.75" x14ac:dyDescent="0.2">
      <c r="A1511" s="25" t="s">
        <v>960</v>
      </c>
      <c r="B1511" s="25" t="s">
        <v>961</v>
      </c>
      <c r="C1511" s="25" t="s">
        <v>14</v>
      </c>
      <c r="D1511" s="25" t="s">
        <v>407</v>
      </c>
      <c r="E1511" s="24" t="b">
        <v>0</v>
      </c>
      <c r="F1511" s="25" t="s">
        <v>11</v>
      </c>
      <c r="G1511" s="25" t="s">
        <v>962</v>
      </c>
      <c r="H1511" s="25" t="s">
        <v>963</v>
      </c>
      <c r="I1511" s="25" t="s">
        <v>964</v>
      </c>
      <c r="J1511" s="24">
        <v>5.1327041500692207E-10</v>
      </c>
      <c r="K1511" s="24">
        <v>2.0430802398112452E-3</v>
      </c>
      <c r="L1511" s="24">
        <v>0.99795691924691843</v>
      </c>
    </row>
    <row r="1512" spans="1:12" ht="127.5" x14ac:dyDescent="0.2">
      <c r="A1512" s="25" t="s">
        <v>852</v>
      </c>
      <c r="B1512" s="25" t="s">
        <v>853</v>
      </c>
      <c r="C1512" s="25" t="s">
        <v>14</v>
      </c>
      <c r="D1512" s="25" t="s">
        <v>407</v>
      </c>
      <c r="E1512" s="24" t="b">
        <v>0</v>
      </c>
      <c r="F1512" s="25" t="s">
        <v>11</v>
      </c>
      <c r="G1512" s="25" t="s">
        <v>854</v>
      </c>
      <c r="H1512" s="25" t="s">
        <v>855</v>
      </c>
      <c r="I1512" s="25" t="s">
        <v>856</v>
      </c>
      <c r="J1512" s="24">
        <v>8.3650442641328529E-6</v>
      </c>
      <c r="K1512" s="24">
        <v>9.2755493291520927E-2</v>
      </c>
      <c r="L1512" s="24">
        <v>0.90723614166421485</v>
      </c>
    </row>
    <row r="1513" spans="1:12" ht="89.25" x14ac:dyDescent="0.2">
      <c r="A1513" s="25" t="s">
        <v>3704</v>
      </c>
      <c r="B1513" s="25" t="s">
        <v>3705</v>
      </c>
      <c r="C1513" s="25" t="s">
        <v>14</v>
      </c>
      <c r="D1513" s="25" t="s">
        <v>3637</v>
      </c>
      <c r="E1513" s="24" t="b">
        <v>0</v>
      </c>
      <c r="F1513" s="25" t="s">
        <v>11</v>
      </c>
      <c r="G1513" s="25" t="s">
        <v>9727</v>
      </c>
      <c r="H1513" s="25" t="s">
        <v>9728</v>
      </c>
      <c r="I1513" s="25" t="s">
        <v>3708</v>
      </c>
      <c r="J1513" s="24">
        <v>1.6564991962626632E-6</v>
      </c>
      <c r="K1513" s="24">
        <v>1.2248711728147235E-6</v>
      </c>
      <c r="L1513" s="24">
        <v>0.99999711862963092</v>
      </c>
    </row>
    <row r="1514" spans="1:12" ht="140.25" x14ac:dyDescent="0.2">
      <c r="A1514" s="25" t="s">
        <v>3348</v>
      </c>
      <c r="B1514" s="25" t="s">
        <v>3349</v>
      </c>
      <c r="C1514" s="25" t="s">
        <v>14</v>
      </c>
      <c r="D1514" s="25" t="s">
        <v>3036</v>
      </c>
      <c r="E1514" s="24" t="b">
        <v>0</v>
      </c>
      <c r="F1514" s="25" t="s">
        <v>11</v>
      </c>
      <c r="G1514" s="25" t="s">
        <v>3350</v>
      </c>
      <c r="H1514" s="25" t="s">
        <v>3351</v>
      </c>
      <c r="I1514" s="25" t="s">
        <v>3352</v>
      </c>
      <c r="J1514" s="24">
        <v>4.2234032295027435E-6</v>
      </c>
      <c r="K1514" s="24">
        <v>1.3159561651505496E-6</v>
      </c>
      <c r="L1514" s="24">
        <v>0.99999446064060538</v>
      </c>
    </row>
    <row r="1515" spans="1:12" ht="165.75" x14ac:dyDescent="0.2">
      <c r="A1515" s="25" t="s">
        <v>5952</v>
      </c>
      <c r="B1515" s="25" t="s">
        <v>5953</v>
      </c>
      <c r="C1515" s="25" t="s">
        <v>14</v>
      </c>
      <c r="D1515" s="25" t="s">
        <v>5924</v>
      </c>
      <c r="E1515" s="24" t="b">
        <v>0</v>
      </c>
      <c r="F1515" s="25" t="s">
        <v>11</v>
      </c>
      <c r="G1515" s="25" t="s">
        <v>9085</v>
      </c>
      <c r="H1515" s="25" t="s">
        <v>5954</v>
      </c>
      <c r="I1515" s="25" t="s">
        <v>5955</v>
      </c>
      <c r="J1515" s="24">
        <v>3.5638801453209338E-8</v>
      </c>
      <c r="K1515" s="24">
        <v>3.1007602885349116E-5</v>
      </c>
      <c r="L1515" s="24">
        <v>0.9999689567583131</v>
      </c>
    </row>
    <row r="1516" spans="1:12" ht="153" x14ac:dyDescent="0.2">
      <c r="A1516" s="25" t="s">
        <v>5565</v>
      </c>
      <c r="B1516" s="25" t="s">
        <v>5569</v>
      </c>
      <c r="C1516" s="25" t="s">
        <v>14</v>
      </c>
      <c r="D1516" s="25" t="s">
        <v>4127</v>
      </c>
      <c r="E1516" s="24" t="b">
        <v>0</v>
      </c>
      <c r="F1516" s="25" t="s">
        <v>11</v>
      </c>
      <c r="G1516" s="25" t="s">
        <v>5570</v>
      </c>
      <c r="H1516" s="25" t="s">
        <v>10329</v>
      </c>
      <c r="I1516" s="25" t="s">
        <v>10330</v>
      </c>
      <c r="J1516" s="24">
        <v>3.1319877110104155E-5</v>
      </c>
      <c r="K1516" s="24">
        <v>3.5982666988088009E-4</v>
      </c>
      <c r="L1516" s="24">
        <v>0.99960885345300909</v>
      </c>
    </row>
    <row r="1517" spans="1:12" ht="140.25" x14ac:dyDescent="0.2">
      <c r="A1517" s="25" t="s">
        <v>5565</v>
      </c>
      <c r="B1517" s="25" t="s">
        <v>5569</v>
      </c>
      <c r="C1517" s="25" t="s">
        <v>14</v>
      </c>
      <c r="D1517" s="25" t="s">
        <v>4127</v>
      </c>
      <c r="E1517" s="24" t="b">
        <v>0</v>
      </c>
      <c r="F1517" s="25" t="s">
        <v>11</v>
      </c>
      <c r="G1517" s="25" t="s">
        <v>10329</v>
      </c>
      <c r="H1517" s="25" t="s">
        <v>10331</v>
      </c>
      <c r="I1517" s="25" t="s">
        <v>10332</v>
      </c>
      <c r="J1517" s="24">
        <v>1.2405327849605921E-6</v>
      </c>
      <c r="K1517" s="24">
        <v>2.2698368349592329E-5</v>
      </c>
      <c r="L1517" s="24">
        <v>0.9999760610988655</v>
      </c>
    </row>
    <row r="1518" spans="1:12" ht="102" x14ac:dyDescent="0.2">
      <c r="A1518" s="25" t="s">
        <v>5565</v>
      </c>
      <c r="B1518" s="25" t="s">
        <v>5575</v>
      </c>
      <c r="C1518" s="25" t="s">
        <v>14</v>
      </c>
      <c r="D1518" s="25" t="s">
        <v>4127</v>
      </c>
      <c r="E1518" s="24" t="b">
        <v>0</v>
      </c>
      <c r="F1518" s="25" t="s">
        <v>11</v>
      </c>
      <c r="G1518" s="25" t="s">
        <v>10331</v>
      </c>
      <c r="H1518" s="25" t="s">
        <v>10333</v>
      </c>
      <c r="I1518" s="25" t="s">
        <v>10334</v>
      </c>
      <c r="J1518" s="24">
        <v>2.7909371839288065E-3</v>
      </c>
      <c r="K1518" s="24">
        <v>2.0100985290455357E-6</v>
      </c>
      <c r="L1518" s="24">
        <v>0.99720705271754206</v>
      </c>
    </row>
    <row r="1519" spans="1:12" ht="114.75" x14ac:dyDescent="0.2">
      <c r="A1519" s="25" t="s">
        <v>5565</v>
      </c>
      <c r="B1519" s="25" t="s">
        <v>5569</v>
      </c>
      <c r="C1519" s="25" t="s">
        <v>14</v>
      </c>
      <c r="D1519" s="25" t="s">
        <v>4127</v>
      </c>
      <c r="E1519" s="24" t="b">
        <v>0</v>
      </c>
      <c r="F1519" s="25" t="s">
        <v>11</v>
      </c>
      <c r="G1519" s="25" t="s">
        <v>10335</v>
      </c>
      <c r="H1519" s="25" t="s">
        <v>5579</v>
      </c>
      <c r="I1519" s="25" t="s">
        <v>10336</v>
      </c>
      <c r="J1519" s="24">
        <v>1.1309579837478494E-3</v>
      </c>
      <c r="K1519" s="24">
        <v>6.0485091138358217E-6</v>
      </c>
      <c r="L1519" s="24">
        <v>0.99886299350713825</v>
      </c>
    </row>
    <row r="1520" spans="1:12" ht="127.5" x14ac:dyDescent="0.2">
      <c r="A1520" s="25" t="s">
        <v>847</v>
      </c>
      <c r="B1520" s="25" t="s">
        <v>848</v>
      </c>
      <c r="C1520" s="25" t="s">
        <v>14</v>
      </c>
      <c r="D1520" s="25" t="s">
        <v>407</v>
      </c>
      <c r="E1520" s="24" t="b">
        <v>0</v>
      </c>
      <c r="F1520" s="25" t="s">
        <v>11</v>
      </c>
      <c r="G1520" s="25" t="s">
        <v>849</v>
      </c>
      <c r="H1520" s="25" t="s">
        <v>9228</v>
      </c>
      <c r="I1520" s="25" t="s">
        <v>9229</v>
      </c>
      <c r="J1520" s="24">
        <v>2.0037973933461468E-3</v>
      </c>
      <c r="K1520" s="24">
        <v>6.5970680035322068E-2</v>
      </c>
      <c r="L1520" s="24">
        <v>0.93202552257133175</v>
      </c>
    </row>
    <row r="1521" spans="1:12" ht="114.75" x14ac:dyDescent="0.2">
      <c r="A1521" s="25" t="s">
        <v>847</v>
      </c>
      <c r="B1521" s="25" t="s">
        <v>4315</v>
      </c>
      <c r="C1521" s="25" t="s">
        <v>14</v>
      </c>
      <c r="D1521" s="25" t="s">
        <v>4127</v>
      </c>
      <c r="E1521" s="24" t="b">
        <v>0</v>
      </c>
      <c r="F1521" s="25" t="s">
        <v>11</v>
      </c>
      <c r="G1521" s="25" t="s">
        <v>9940</v>
      </c>
      <c r="H1521" s="25" t="s">
        <v>4320</v>
      </c>
      <c r="I1521" s="25" t="s">
        <v>9941</v>
      </c>
      <c r="J1521" s="24">
        <v>2.1709938012092907E-6</v>
      </c>
      <c r="K1521" s="24">
        <v>9.4316493873457289E-8</v>
      </c>
      <c r="L1521" s="24">
        <v>0.99999773468970488</v>
      </c>
    </row>
    <row r="1522" spans="1:12" ht="114.75" x14ac:dyDescent="0.2">
      <c r="A1522" s="25" t="s">
        <v>847</v>
      </c>
      <c r="B1522" s="25" t="s">
        <v>4322</v>
      </c>
      <c r="C1522" s="25" t="s">
        <v>14</v>
      </c>
      <c r="D1522" s="25" t="s">
        <v>4127</v>
      </c>
      <c r="E1522" s="24" t="b">
        <v>0</v>
      </c>
      <c r="F1522" s="25" t="s">
        <v>11</v>
      </c>
      <c r="G1522" s="25" t="s">
        <v>4323</v>
      </c>
      <c r="H1522" s="25" t="s">
        <v>4324</v>
      </c>
      <c r="I1522" s="25" t="s">
        <v>4325</v>
      </c>
      <c r="J1522" s="24">
        <v>9.8042972963679738E-7</v>
      </c>
      <c r="K1522" s="24">
        <v>5.295252717999527E-9</v>
      </c>
      <c r="L1522" s="24">
        <v>0.99999901427501769</v>
      </c>
    </row>
    <row r="1523" spans="1:12" ht="153" x14ac:dyDescent="0.2">
      <c r="A1523" s="25" t="s">
        <v>1354</v>
      </c>
      <c r="B1523" s="25" t="s">
        <v>1357</v>
      </c>
      <c r="C1523" s="25" t="s">
        <v>14</v>
      </c>
      <c r="D1523" s="25" t="s">
        <v>407</v>
      </c>
      <c r="E1523" s="24" t="b">
        <v>1</v>
      </c>
      <c r="F1523" s="25" t="s">
        <v>11</v>
      </c>
      <c r="G1523" s="25" t="s">
        <v>1358</v>
      </c>
      <c r="H1523" s="25" t="s">
        <v>9315</v>
      </c>
      <c r="I1523" s="25" t="s">
        <v>1360</v>
      </c>
      <c r="J1523" s="24">
        <v>1.9424086330974853E-20</v>
      </c>
      <c r="K1523" s="24">
        <v>1.311255698660736E-4</v>
      </c>
      <c r="L1523" s="24">
        <v>0.99986887443013395</v>
      </c>
    </row>
    <row r="1524" spans="1:12" ht="267.75" x14ac:dyDescent="0.2">
      <c r="A1524" s="25" t="s">
        <v>2882</v>
      </c>
      <c r="B1524" s="25" t="s">
        <v>2883</v>
      </c>
      <c r="C1524" s="25" t="s">
        <v>14</v>
      </c>
      <c r="D1524" s="25" t="s">
        <v>2860</v>
      </c>
      <c r="E1524" s="24" t="b">
        <v>0</v>
      </c>
      <c r="F1524" s="25" t="s">
        <v>11</v>
      </c>
      <c r="G1524" s="25" t="s">
        <v>2884</v>
      </c>
      <c r="H1524" s="25" t="s">
        <v>2885</v>
      </c>
      <c r="I1524" s="25" t="s">
        <v>2886</v>
      </c>
      <c r="J1524" s="24">
        <v>1.576930680288985E-6</v>
      </c>
      <c r="K1524" s="24">
        <v>4.3688777142835291E-6</v>
      </c>
      <c r="L1524" s="24">
        <v>0.99999405419160547</v>
      </c>
    </row>
    <row r="1525" spans="1:12" ht="89.25" x14ac:dyDescent="0.2">
      <c r="A1525" s="25" t="s">
        <v>8294</v>
      </c>
      <c r="B1525" s="25" t="s">
        <v>8295</v>
      </c>
      <c r="C1525" s="25" t="s">
        <v>14</v>
      </c>
      <c r="D1525" s="25" t="s">
        <v>6339</v>
      </c>
      <c r="E1525" s="24" t="b">
        <v>0</v>
      </c>
      <c r="F1525" s="25" t="s">
        <v>11</v>
      </c>
      <c r="G1525" s="25" t="s">
        <v>11092</v>
      </c>
      <c r="H1525" s="25" t="s">
        <v>11093</v>
      </c>
      <c r="I1525" s="25" t="s">
        <v>8322</v>
      </c>
      <c r="J1525" s="24">
        <v>4.2826055845612207E-3</v>
      </c>
      <c r="K1525" s="24">
        <v>1.9519886386191271E-6</v>
      </c>
      <c r="L1525" s="24">
        <v>0.99571544242680021</v>
      </c>
    </row>
    <row r="1526" spans="1:12" ht="127.5" x14ac:dyDescent="0.2">
      <c r="A1526" s="25" t="s">
        <v>3136</v>
      </c>
      <c r="B1526" s="25" t="s">
        <v>3137</v>
      </c>
      <c r="C1526" s="25" t="s">
        <v>14</v>
      </c>
      <c r="D1526" s="25" t="s">
        <v>3036</v>
      </c>
      <c r="E1526" s="24" t="b">
        <v>0</v>
      </c>
      <c r="F1526" s="25" t="s">
        <v>11</v>
      </c>
      <c r="G1526" s="25" t="s">
        <v>9631</v>
      </c>
      <c r="H1526" s="25" t="s">
        <v>9632</v>
      </c>
      <c r="I1526" s="25" t="s">
        <v>9633</v>
      </c>
      <c r="J1526" s="24">
        <v>4.9882362733816588E-7</v>
      </c>
      <c r="K1526" s="24">
        <v>2.285351600451402E-6</v>
      </c>
      <c r="L1526" s="24">
        <v>0.99999721582477219</v>
      </c>
    </row>
    <row r="1527" spans="1:12" ht="153" x14ac:dyDescent="0.2">
      <c r="A1527" s="25" t="s">
        <v>6021</v>
      </c>
      <c r="B1527" s="25" t="s">
        <v>6022</v>
      </c>
      <c r="C1527" s="25" t="s">
        <v>14</v>
      </c>
      <c r="D1527" s="25" t="s">
        <v>5924</v>
      </c>
      <c r="E1527" s="24" t="b">
        <v>0</v>
      </c>
      <c r="F1527" s="25" t="s">
        <v>11</v>
      </c>
      <c r="G1527" s="25" t="s">
        <v>6023</v>
      </c>
      <c r="H1527" s="25" t="s">
        <v>10422</v>
      </c>
      <c r="I1527" s="25" t="s">
        <v>10423</v>
      </c>
      <c r="J1527" s="24">
        <v>8.9134812729622484E-8</v>
      </c>
      <c r="K1527" s="24">
        <v>1.5340424156635992E-11</v>
      </c>
      <c r="L1527" s="24">
        <v>0.99999991084984696</v>
      </c>
    </row>
    <row r="1528" spans="1:12" ht="127.5" x14ac:dyDescent="0.2">
      <c r="A1528" s="25" t="s">
        <v>1960</v>
      </c>
      <c r="B1528" s="25" t="s">
        <v>1965</v>
      </c>
      <c r="C1528" s="25" t="s">
        <v>14</v>
      </c>
      <c r="D1528" s="25" t="s">
        <v>407</v>
      </c>
      <c r="E1528" s="24" t="b">
        <v>0</v>
      </c>
      <c r="F1528" s="25" t="s">
        <v>11</v>
      </c>
      <c r="G1528" s="25" t="s">
        <v>1966</v>
      </c>
      <c r="H1528" s="25" t="s">
        <v>1967</v>
      </c>
      <c r="I1528" s="25" t="s">
        <v>9429</v>
      </c>
      <c r="J1528" s="24">
        <v>3.6332076409437018E-6</v>
      </c>
      <c r="K1528" s="24">
        <v>8.5767800096506837E-5</v>
      </c>
      <c r="L1528" s="24">
        <v>0.99991059899226264</v>
      </c>
    </row>
    <row r="1529" spans="1:12" ht="140.25" x14ac:dyDescent="0.2">
      <c r="A1529" s="25" t="s">
        <v>3600</v>
      </c>
      <c r="B1529" s="25" t="s">
        <v>3601</v>
      </c>
      <c r="C1529" s="25" t="s">
        <v>14</v>
      </c>
      <c r="D1529" s="25" t="s">
        <v>3036</v>
      </c>
      <c r="E1529" s="24" t="b">
        <v>0</v>
      </c>
      <c r="F1529" s="25" t="s">
        <v>11</v>
      </c>
      <c r="G1529" s="25" t="s">
        <v>3602</v>
      </c>
      <c r="H1529" s="25" t="s">
        <v>3603</v>
      </c>
      <c r="I1529" s="25" t="s">
        <v>3604</v>
      </c>
      <c r="J1529" s="24">
        <v>3.1015150847746478E-8</v>
      </c>
      <c r="K1529" s="24">
        <v>3.7361985099231956E-2</v>
      </c>
      <c r="L1529" s="24">
        <v>0.96263798388561717</v>
      </c>
    </row>
    <row r="1530" spans="1:12" ht="140.25" x14ac:dyDescent="0.2">
      <c r="A1530" s="25" t="s">
        <v>4979</v>
      </c>
      <c r="B1530" s="25" t="s">
        <v>8944</v>
      </c>
      <c r="C1530" s="25" t="s">
        <v>14</v>
      </c>
      <c r="D1530" s="25" t="s">
        <v>8821</v>
      </c>
      <c r="E1530" s="24" t="b">
        <v>0</v>
      </c>
      <c r="F1530" s="25" t="s">
        <v>11</v>
      </c>
      <c r="G1530" s="25" t="s">
        <v>8945</v>
      </c>
      <c r="H1530" s="25" t="s">
        <v>11280</v>
      </c>
      <c r="I1530" s="25" t="s">
        <v>8947</v>
      </c>
      <c r="J1530" s="24">
        <v>4.6349408808332749E-6</v>
      </c>
      <c r="K1530" s="24">
        <v>1.2933987419086155E-8</v>
      </c>
      <c r="L1530" s="24">
        <v>0.9999953521251318</v>
      </c>
    </row>
    <row r="1531" spans="1:12" ht="127.5" x14ac:dyDescent="0.2">
      <c r="A1531" s="25" t="s">
        <v>3695</v>
      </c>
      <c r="B1531" s="25" t="s">
        <v>3696</v>
      </c>
      <c r="C1531" s="25" t="s">
        <v>14</v>
      </c>
      <c r="D1531" s="25" t="s">
        <v>3637</v>
      </c>
      <c r="E1531" s="24" t="b">
        <v>0</v>
      </c>
      <c r="F1531" s="25" t="s">
        <v>11</v>
      </c>
      <c r="G1531" s="25" t="s">
        <v>3697</v>
      </c>
      <c r="H1531" s="25" t="s">
        <v>9725</v>
      </c>
      <c r="I1531" s="25" t="s">
        <v>3699</v>
      </c>
      <c r="J1531" s="24">
        <v>1.8765599548010919E-5</v>
      </c>
      <c r="K1531" s="24">
        <v>3.1427731762694953E-7</v>
      </c>
      <c r="L1531" s="24">
        <v>0.99998092012313433</v>
      </c>
    </row>
    <row r="1532" spans="1:12" ht="153" x14ac:dyDescent="0.2">
      <c r="A1532" s="25" t="s">
        <v>383</v>
      </c>
      <c r="B1532" s="25" t="s">
        <v>4149</v>
      </c>
      <c r="C1532" s="25" t="s">
        <v>14</v>
      </c>
      <c r="D1532" s="25" t="s">
        <v>4127</v>
      </c>
      <c r="E1532" s="24" t="b">
        <v>0</v>
      </c>
      <c r="F1532" s="25" t="s">
        <v>11</v>
      </c>
      <c r="G1532" s="25" t="s">
        <v>4150</v>
      </c>
      <c r="H1532" s="25" t="s">
        <v>9896</v>
      </c>
      <c r="I1532" s="25" t="s">
        <v>9897</v>
      </c>
      <c r="J1532" s="24">
        <v>2.2640625966526717E-5</v>
      </c>
      <c r="K1532" s="24">
        <v>3.8975813058319464E-8</v>
      </c>
      <c r="L1532" s="24">
        <v>0.9999773203982204</v>
      </c>
    </row>
    <row r="1533" spans="1:12" ht="102" x14ac:dyDescent="0.2">
      <c r="A1533" s="25" t="s">
        <v>383</v>
      </c>
      <c r="B1533" s="25" t="s">
        <v>4145</v>
      </c>
      <c r="C1533" s="25" t="s">
        <v>14</v>
      </c>
      <c r="D1533" s="25" t="s">
        <v>4127</v>
      </c>
      <c r="E1533" s="24" t="b">
        <v>0</v>
      </c>
      <c r="F1533" s="25" t="s">
        <v>11</v>
      </c>
      <c r="G1533" s="25" t="s">
        <v>4153</v>
      </c>
      <c r="H1533" s="25" t="s">
        <v>4154</v>
      </c>
      <c r="I1533" s="25" t="s">
        <v>4155</v>
      </c>
      <c r="J1533" s="24">
        <v>3.6487595458607682E-7</v>
      </c>
      <c r="K1533" s="24">
        <v>8.4737304628455414E-7</v>
      </c>
      <c r="L1533" s="24">
        <v>0.99999878775099915</v>
      </c>
    </row>
    <row r="1534" spans="1:12" ht="255" x14ac:dyDescent="0.2">
      <c r="A1534" s="25" t="s">
        <v>2036</v>
      </c>
      <c r="B1534" s="25" t="s">
        <v>2041</v>
      </c>
      <c r="C1534" s="25" t="s">
        <v>14</v>
      </c>
      <c r="D1534" s="25" t="s">
        <v>407</v>
      </c>
      <c r="E1534" s="24" t="b">
        <v>0</v>
      </c>
      <c r="F1534" s="25" t="s">
        <v>11</v>
      </c>
      <c r="G1534" s="25" t="s">
        <v>2042</v>
      </c>
      <c r="H1534" s="25" t="s">
        <v>9441</v>
      </c>
      <c r="I1534" s="25" t="s">
        <v>9442</v>
      </c>
      <c r="J1534" s="24">
        <v>1.0290794416281428E-10</v>
      </c>
      <c r="K1534" s="24">
        <v>3.1793469674921124E-2</v>
      </c>
      <c r="L1534" s="24">
        <v>0.96820653022217096</v>
      </c>
    </row>
    <row r="1535" spans="1:12" ht="204" x14ac:dyDescent="0.2">
      <c r="A1535" s="25" t="s">
        <v>2036</v>
      </c>
      <c r="B1535" s="25" t="s">
        <v>2045</v>
      </c>
      <c r="C1535" s="25" t="s">
        <v>14</v>
      </c>
      <c r="D1535" s="25" t="s">
        <v>407</v>
      </c>
      <c r="E1535" s="24" t="b">
        <v>0</v>
      </c>
      <c r="F1535" s="25" t="s">
        <v>11</v>
      </c>
      <c r="G1535" s="25" t="s">
        <v>9443</v>
      </c>
      <c r="H1535" s="25" t="s">
        <v>2047</v>
      </c>
      <c r="I1535" s="25" t="s">
        <v>9444</v>
      </c>
      <c r="J1535" s="24">
        <v>2.9216632654698924E-8</v>
      </c>
      <c r="K1535" s="24">
        <v>8.1219969028581196E-5</v>
      </c>
      <c r="L1535" s="24">
        <v>0.99991875081433879</v>
      </c>
    </row>
    <row r="1536" spans="1:12" ht="178.5" x14ac:dyDescent="0.2">
      <c r="A1536" s="25" t="s">
        <v>2036</v>
      </c>
      <c r="B1536" s="25" t="s">
        <v>2049</v>
      </c>
      <c r="C1536" s="25" t="s">
        <v>14</v>
      </c>
      <c r="D1536" s="25" t="s">
        <v>407</v>
      </c>
      <c r="E1536" s="24" t="b">
        <v>0</v>
      </c>
      <c r="F1536" s="25" t="s">
        <v>11</v>
      </c>
      <c r="G1536" s="25" t="s">
        <v>2050</v>
      </c>
      <c r="H1536" s="25" t="s">
        <v>9445</v>
      </c>
      <c r="I1536" s="25" t="s">
        <v>9446</v>
      </c>
      <c r="J1536" s="24">
        <v>4.0199447063457345E-7</v>
      </c>
      <c r="K1536" s="24">
        <v>1.6875528431774606E-2</v>
      </c>
      <c r="L1536" s="24">
        <v>0.98312406957375476</v>
      </c>
    </row>
    <row r="1537" spans="1:12" ht="102" x14ac:dyDescent="0.2">
      <c r="A1537" s="25" t="s">
        <v>4576</v>
      </c>
      <c r="B1537" s="25" t="s">
        <v>4591</v>
      </c>
      <c r="C1537" s="25" t="s">
        <v>14</v>
      </c>
      <c r="D1537" s="25" t="s">
        <v>4127</v>
      </c>
      <c r="E1537" s="24" t="b">
        <v>0</v>
      </c>
      <c r="F1537" s="25" t="s">
        <v>11</v>
      </c>
      <c r="G1537" s="25" t="s">
        <v>10022</v>
      </c>
      <c r="H1537" s="25" t="s">
        <v>4593</v>
      </c>
      <c r="I1537" s="25" t="s">
        <v>4594</v>
      </c>
      <c r="J1537" s="24">
        <v>7.4708813571144538E-7</v>
      </c>
      <c r="K1537" s="24">
        <v>8.8525982731193974E-8</v>
      </c>
      <c r="L1537" s="24">
        <v>0.99999916438588154</v>
      </c>
    </row>
    <row r="1538" spans="1:12" ht="102" x14ac:dyDescent="0.2">
      <c r="A1538" s="25" t="s">
        <v>4576</v>
      </c>
      <c r="B1538" s="25" t="s">
        <v>8894</v>
      </c>
      <c r="C1538" s="25" t="s">
        <v>14</v>
      </c>
      <c r="D1538" s="25" t="s">
        <v>8821</v>
      </c>
      <c r="E1538" s="24" t="b">
        <v>0</v>
      </c>
      <c r="F1538" s="25" t="s">
        <v>11</v>
      </c>
      <c r="G1538" s="25" t="s">
        <v>8895</v>
      </c>
      <c r="H1538" s="25" t="s">
        <v>8896</v>
      </c>
      <c r="I1538" s="25" t="s">
        <v>8897</v>
      </c>
      <c r="J1538" s="24">
        <v>5.0831484098432855E-2</v>
      </c>
      <c r="K1538" s="24">
        <v>1.4217497160901828E-6</v>
      </c>
      <c r="L1538" s="24">
        <v>0.94916709415185097</v>
      </c>
    </row>
    <row r="1539" spans="1:12" ht="140.25" x14ac:dyDescent="0.2">
      <c r="A1539" s="25" t="s">
        <v>2757</v>
      </c>
      <c r="B1539" s="25" t="s">
        <v>2758</v>
      </c>
      <c r="C1539" s="25" t="s">
        <v>14</v>
      </c>
      <c r="D1539" s="25" t="s">
        <v>407</v>
      </c>
      <c r="E1539" s="24" t="b">
        <v>0</v>
      </c>
      <c r="F1539" s="25" t="s">
        <v>11</v>
      </c>
      <c r="G1539" s="25" t="s">
        <v>2759</v>
      </c>
      <c r="H1539" s="25" t="s">
        <v>2760</v>
      </c>
      <c r="I1539" s="25" t="s">
        <v>2761</v>
      </c>
      <c r="J1539" s="24">
        <v>3.1356412572073829E-8</v>
      </c>
      <c r="K1539" s="24">
        <v>8.1988917194726998E-4</v>
      </c>
      <c r="L1539" s="24">
        <v>0.99918007947164011</v>
      </c>
    </row>
    <row r="1540" spans="1:12" ht="89.25" x14ac:dyDescent="0.2">
      <c r="A1540" s="25" t="s">
        <v>3493</v>
      </c>
      <c r="B1540" s="25" t="s">
        <v>3494</v>
      </c>
      <c r="C1540" s="25" t="s">
        <v>14</v>
      </c>
      <c r="D1540" s="25" t="s">
        <v>3036</v>
      </c>
      <c r="E1540" s="24" t="b">
        <v>0</v>
      </c>
      <c r="F1540" s="25" t="s">
        <v>11</v>
      </c>
      <c r="G1540" s="25" t="s">
        <v>3495</v>
      </c>
      <c r="H1540" s="25" t="s">
        <v>3496</v>
      </c>
      <c r="I1540" s="25" t="s">
        <v>9694</v>
      </c>
      <c r="J1540" s="24">
        <v>1.4365253519518157E-5</v>
      </c>
      <c r="K1540" s="24">
        <v>4.4478317990921098E-4</v>
      </c>
      <c r="L1540" s="24">
        <v>0.99954085156657135</v>
      </c>
    </row>
    <row r="1541" spans="1:12" ht="51" x14ac:dyDescent="0.2">
      <c r="A1541" s="25" t="s">
        <v>3493</v>
      </c>
      <c r="B1541" s="25" t="s">
        <v>3498</v>
      </c>
      <c r="C1541" s="25" t="s">
        <v>14</v>
      </c>
      <c r="D1541" s="25" t="s">
        <v>3036</v>
      </c>
      <c r="E1541" s="24" t="b">
        <v>0</v>
      </c>
      <c r="F1541" s="25" t="s">
        <v>11</v>
      </c>
      <c r="G1541" s="25" t="s">
        <v>3499</v>
      </c>
      <c r="H1541" s="25" t="s">
        <v>3500</v>
      </c>
      <c r="I1541" s="25" t="s">
        <v>9085</v>
      </c>
      <c r="J1541" s="24">
        <v>1.7528771630711284E-6</v>
      </c>
      <c r="K1541" s="24">
        <v>3.1071466605768289E-2</v>
      </c>
      <c r="L1541" s="24">
        <v>0.96892678051706871</v>
      </c>
    </row>
    <row r="1542" spans="1:12" ht="242.25" x14ac:dyDescent="0.2">
      <c r="A1542" s="25" t="s">
        <v>8865</v>
      </c>
      <c r="B1542" s="25" t="s">
        <v>8866</v>
      </c>
      <c r="C1542" s="25" t="s">
        <v>14</v>
      </c>
      <c r="D1542" s="25" t="s">
        <v>8821</v>
      </c>
      <c r="E1542" s="24" t="b">
        <v>0</v>
      </c>
      <c r="F1542" s="25" t="s">
        <v>11</v>
      </c>
      <c r="G1542" s="25" t="s">
        <v>8867</v>
      </c>
      <c r="H1542" s="25" t="s">
        <v>11259</v>
      </c>
      <c r="I1542" s="25" t="s">
        <v>8869</v>
      </c>
      <c r="J1542" s="24">
        <v>5.5364320893922588E-4</v>
      </c>
      <c r="K1542" s="24">
        <v>6.7562335074225152E-9</v>
      </c>
      <c r="L1542" s="24">
        <v>0.9994463500348274</v>
      </c>
    </row>
    <row r="1543" spans="1:12" ht="127.5" x14ac:dyDescent="0.2">
      <c r="A1543" s="25" t="s">
        <v>8865</v>
      </c>
      <c r="B1543" s="25" t="s">
        <v>8866</v>
      </c>
      <c r="C1543" s="25" t="s">
        <v>14</v>
      </c>
      <c r="D1543" s="25" t="s">
        <v>8821</v>
      </c>
      <c r="E1543" s="24" t="b">
        <v>0</v>
      </c>
      <c r="F1543" s="25" t="s">
        <v>11</v>
      </c>
      <c r="G1543" s="25" t="s">
        <v>8870</v>
      </c>
      <c r="H1543" s="25" t="s">
        <v>8871</v>
      </c>
      <c r="I1543" s="25" t="s">
        <v>8872</v>
      </c>
      <c r="J1543" s="24">
        <v>1.0184126062090275E-6</v>
      </c>
      <c r="K1543" s="24">
        <v>2.3847347794053696E-8</v>
      </c>
      <c r="L1543" s="24">
        <v>0.99999895774004599</v>
      </c>
    </row>
    <row r="1544" spans="1:12" ht="114.75" x14ac:dyDescent="0.2">
      <c r="A1544" s="25" t="s">
        <v>4345</v>
      </c>
      <c r="B1544" s="25" t="s">
        <v>4346</v>
      </c>
      <c r="C1544" s="25" t="s">
        <v>14</v>
      </c>
      <c r="D1544" s="25" t="s">
        <v>4127</v>
      </c>
      <c r="E1544" s="24" t="b">
        <v>0</v>
      </c>
      <c r="F1544" s="25" t="s">
        <v>11</v>
      </c>
      <c r="G1544" s="25" t="s">
        <v>9953</v>
      </c>
      <c r="H1544" s="25" t="s">
        <v>9954</v>
      </c>
      <c r="I1544" s="25" t="s">
        <v>9955</v>
      </c>
      <c r="J1544" s="24">
        <v>2.8271113596120052E-4</v>
      </c>
      <c r="K1544" s="24">
        <v>4.0420339496684643E-9</v>
      </c>
      <c r="L1544" s="24">
        <v>0.99971728482200484</v>
      </c>
    </row>
    <row r="1545" spans="1:12" ht="242.25" x14ac:dyDescent="0.2">
      <c r="A1545" s="25" t="s">
        <v>4345</v>
      </c>
      <c r="B1545" s="25" t="s">
        <v>6871</v>
      </c>
      <c r="C1545" s="25" t="s">
        <v>14</v>
      </c>
      <c r="D1545" s="25" t="s">
        <v>6339</v>
      </c>
      <c r="E1545" s="24" t="b">
        <v>0</v>
      </c>
      <c r="F1545" s="25" t="s">
        <v>11</v>
      </c>
      <c r="G1545" s="25" t="s">
        <v>6877</v>
      </c>
      <c r="H1545" s="25" t="s">
        <v>10635</v>
      </c>
      <c r="I1545" s="25" t="s">
        <v>10636</v>
      </c>
      <c r="J1545" s="24">
        <v>1.207716911906629E-2</v>
      </c>
      <c r="K1545" s="24">
        <v>5.2810394092182892E-11</v>
      </c>
      <c r="L1545" s="24">
        <v>0.98792283082812338</v>
      </c>
    </row>
    <row r="1546" spans="1:12" ht="114.75" x14ac:dyDescent="0.2">
      <c r="A1546" s="25" t="s">
        <v>2808</v>
      </c>
      <c r="B1546" s="25" t="s">
        <v>7115</v>
      </c>
      <c r="C1546" s="25" t="s">
        <v>14</v>
      </c>
      <c r="D1546" s="25" t="s">
        <v>6339</v>
      </c>
      <c r="E1546" s="24" t="b">
        <v>0</v>
      </c>
      <c r="F1546" s="25" t="s">
        <v>11</v>
      </c>
      <c r="G1546" s="25" t="s">
        <v>10741</v>
      </c>
      <c r="H1546" s="25" t="s">
        <v>7117</v>
      </c>
      <c r="I1546" s="25" t="s">
        <v>7118</v>
      </c>
      <c r="J1546" s="24">
        <v>4.3639372799368788E-4</v>
      </c>
      <c r="K1546" s="24">
        <v>1.4746734748445287E-7</v>
      </c>
      <c r="L1546" s="24">
        <v>0.99956345880465891</v>
      </c>
    </row>
    <row r="1547" spans="1:12" ht="89.25" x14ac:dyDescent="0.2">
      <c r="A1547" s="25" t="s">
        <v>1033</v>
      </c>
      <c r="B1547" s="25" t="s">
        <v>1040</v>
      </c>
      <c r="C1547" s="25" t="s">
        <v>14</v>
      </c>
      <c r="D1547" s="25" t="s">
        <v>407</v>
      </c>
      <c r="E1547" s="24" t="b">
        <v>0</v>
      </c>
      <c r="F1547" s="25" t="s">
        <v>11</v>
      </c>
      <c r="G1547" s="25" t="s">
        <v>1041</v>
      </c>
      <c r="H1547" s="25" t="s">
        <v>1042</v>
      </c>
      <c r="I1547" s="25" t="s">
        <v>1043</v>
      </c>
      <c r="J1547" s="24">
        <v>5.7692772904350958E-7</v>
      </c>
      <c r="K1547" s="24">
        <v>3.905771387351175E-2</v>
      </c>
      <c r="L1547" s="24">
        <v>0.96094170919875921</v>
      </c>
    </row>
    <row r="1548" spans="1:12" ht="153" x14ac:dyDescent="0.2">
      <c r="A1548" s="25" t="s">
        <v>1033</v>
      </c>
      <c r="B1548" s="25" t="s">
        <v>1044</v>
      </c>
      <c r="C1548" s="25" t="s">
        <v>14</v>
      </c>
      <c r="D1548" s="25" t="s">
        <v>407</v>
      </c>
      <c r="E1548" s="24" t="b">
        <v>0</v>
      </c>
      <c r="F1548" s="25" t="s">
        <v>11</v>
      </c>
      <c r="G1548" s="25" t="s">
        <v>1045</v>
      </c>
      <c r="H1548" s="25" t="s">
        <v>1046</v>
      </c>
      <c r="I1548" s="25" t="s">
        <v>9252</v>
      </c>
      <c r="J1548" s="24">
        <v>6.8937548727233818E-7</v>
      </c>
      <c r="K1548" s="24">
        <v>1.968936069475459E-2</v>
      </c>
      <c r="L1548" s="24">
        <v>0.98030994992975806</v>
      </c>
    </row>
    <row r="1549" spans="1:12" ht="153" x14ac:dyDescent="0.2">
      <c r="A1549" s="25" t="s">
        <v>2028</v>
      </c>
      <c r="B1549" s="25" t="s">
        <v>2029</v>
      </c>
      <c r="C1549" s="25" t="s">
        <v>14</v>
      </c>
      <c r="D1549" s="25" t="s">
        <v>407</v>
      </c>
      <c r="E1549" s="24" t="b">
        <v>0</v>
      </c>
      <c r="F1549" s="25" t="s">
        <v>11</v>
      </c>
      <c r="G1549" s="25" t="s">
        <v>9438</v>
      </c>
      <c r="H1549" s="25" t="s">
        <v>2031</v>
      </c>
      <c r="I1549" s="25" t="s">
        <v>2032</v>
      </c>
      <c r="J1549" s="24">
        <v>1.2338739950814928E-8</v>
      </c>
      <c r="K1549" s="24">
        <v>5.1341433604743836E-6</v>
      </c>
      <c r="L1549" s="24">
        <v>0.99999485351789952</v>
      </c>
    </row>
    <row r="1550" spans="1:12" ht="216.75" x14ac:dyDescent="0.2">
      <c r="A1550" s="25" t="s">
        <v>5925</v>
      </c>
      <c r="B1550" s="25" t="s">
        <v>5926</v>
      </c>
      <c r="C1550" s="25" t="s">
        <v>14</v>
      </c>
      <c r="D1550" s="25" t="s">
        <v>5924</v>
      </c>
      <c r="E1550" s="24" t="b">
        <v>0</v>
      </c>
      <c r="F1550" s="25" t="s">
        <v>11</v>
      </c>
      <c r="G1550" s="25" t="s">
        <v>9085</v>
      </c>
      <c r="H1550" s="25" t="s">
        <v>10397</v>
      </c>
      <c r="I1550" s="25" t="s">
        <v>10398</v>
      </c>
      <c r="J1550" s="24">
        <v>1.8628323896681046E-4</v>
      </c>
      <c r="K1550" s="24">
        <v>1.2956063665239241E-8</v>
      </c>
      <c r="L1550" s="24">
        <v>0.99981370380496948</v>
      </c>
    </row>
    <row r="1551" spans="1:12" ht="114.75" x14ac:dyDescent="0.2">
      <c r="A1551" s="25" t="s">
        <v>3301</v>
      </c>
      <c r="B1551" s="25" t="s">
        <v>3302</v>
      </c>
      <c r="C1551" s="25" t="s">
        <v>14</v>
      </c>
      <c r="D1551" s="25" t="s">
        <v>3036</v>
      </c>
      <c r="E1551" s="24" t="b">
        <v>0</v>
      </c>
      <c r="F1551" s="25" t="s">
        <v>11</v>
      </c>
      <c r="G1551" s="25" t="s">
        <v>3303</v>
      </c>
      <c r="H1551" s="25" t="s">
        <v>3304</v>
      </c>
      <c r="I1551" s="25" t="s">
        <v>3305</v>
      </c>
      <c r="J1551" s="24">
        <v>3.4316318605756535E-8</v>
      </c>
      <c r="K1551" s="24">
        <v>2.3861646065425976E-7</v>
      </c>
      <c r="L1551" s="24">
        <v>0.99999972706722084</v>
      </c>
    </row>
    <row r="1552" spans="1:12" ht="102" x14ac:dyDescent="0.2">
      <c r="A1552" s="25" t="s">
        <v>3301</v>
      </c>
      <c r="B1552" s="25" t="s">
        <v>3306</v>
      </c>
      <c r="C1552" s="25" t="s">
        <v>14</v>
      </c>
      <c r="D1552" s="25" t="s">
        <v>3036</v>
      </c>
      <c r="E1552" s="24" t="b">
        <v>0</v>
      </c>
      <c r="F1552" s="25" t="s">
        <v>11</v>
      </c>
      <c r="G1552" s="25" t="s">
        <v>3307</v>
      </c>
      <c r="H1552" s="25" t="s">
        <v>9658</v>
      </c>
      <c r="I1552" s="25" t="s">
        <v>3309</v>
      </c>
      <c r="J1552" s="24">
        <v>3.9302318653265883E-4</v>
      </c>
      <c r="K1552" s="24">
        <v>2.8990699311340093E-5</v>
      </c>
      <c r="L1552" s="24">
        <v>0.99957798611415605</v>
      </c>
    </row>
    <row r="1553" spans="1:12" ht="127.5" x14ac:dyDescent="0.2">
      <c r="A1553" s="25" t="s">
        <v>348</v>
      </c>
      <c r="B1553" s="25" t="s">
        <v>349</v>
      </c>
      <c r="C1553" s="25" t="s">
        <v>14</v>
      </c>
      <c r="D1553" s="25" t="s">
        <v>336</v>
      </c>
      <c r="E1553" s="24" t="b">
        <v>0</v>
      </c>
      <c r="F1553" s="25" t="s">
        <v>11</v>
      </c>
      <c r="G1553" s="25" t="s">
        <v>350</v>
      </c>
      <c r="H1553" s="25" t="s">
        <v>351</v>
      </c>
      <c r="I1553" s="25" t="s">
        <v>352</v>
      </c>
      <c r="J1553" s="24">
        <v>5.1892998877273446E-8</v>
      </c>
      <c r="K1553" s="24">
        <v>1.0746310239201499E-4</v>
      </c>
      <c r="L1553" s="24">
        <v>0.99989248500460903</v>
      </c>
    </row>
    <row r="1554" spans="1:12" ht="114.75" x14ac:dyDescent="0.2">
      <c r="A1554" s="25" t="s">
        <v>1675</v>
      </c>
      <c r="B1554" s="25" t="s">
        <v>1676</v>
      </c>
      <c r="C1554" s="25" t="s">
        <v>14</v>
      </c>
      <c r="D1554" s="25" t="s">
        <v>407</v>
      </c>
      <c r="E1554" s="24" t="b">
        <v>0</v>
      </c>
      <c r="F1554" s="25" t="s">
        <v>11</v>
      </c>
      <c r="G1554" s="25" t="s">
        <v>9372</v>
      </c>
      <c r="H1554" s="25" t="s">
        <v>1678</v>
      </c>
      <c r="I1554" s="25" t="s">
        <v>1679</v>
      </c>
      <c r="J1554" s="24">
        <v>2.6402563901152112E-6</v>
      </c>
      <c r="K1554" s="24">
        <v>3.9010714504227865E-5</v>
      </c>
      <c r="L1554" s="24">
        <v>0.99995834902910563</v>
      </c>
    </row>
    <row r="1555" spans="1:12" ht="267.75" x14ac:dyDescent="0.2">
      <c r="A1555" s="25" t="s">
        <v>6366</v>
      </c>
      <c r="B1555" s="25" t="s">
        <v>6367</v>
      </c>
      <c r="C1555" s="25" t="s">
        <v>14</v>
      </c>
      <c r="D1555" s="25" t="s">
        <v>6339</v>
      </c>
      <c r="E1555" s="24" t="b">
        <v>0</v>
      </c>
      <c r="F1555" s="25" t="s">
        <v>11</v>
      </c>
      <c r="G1555" s="25" t="s">
        <v>10508</v>
      </c>
      <c r="H1555" s="25" t="s">
        <v>6369</v>
      </c>
      <c r="I1555" s="25" t="s">
        <v>10509</v>
      </c>
      <c r="J1555" s="24">
        <v>7.7807368164326979E-6</v>
      </c>
      <c r="K1555" s="24">
        <v>6.6598667020092989E-9</v>
      </c>
      <c r="L1555" s="24">
        <v>0.99999221260331683</v>
      </c>
    </row>
    <row r="1556" spans="1:12" ht="127.5" x14ac:dyDescent="0.2">
      <c r="A1556" s="25" t="s">
        <v>1268</v>
      </c>
      <c r="B1556" s="25" t="s">
        <v>1269</v>
      </c>
      <c r="C1556" s="25" t="s">
        <v>14</v>
      </c>
      <c r="D1556" s="25" t="s">
        <v>407</v>
      </c>
      <c r="E1556" s="24" t="b">
        <v>0</v>
      </c>
      <c r="F1556" s="25" t="s">
        <v>11</v>
      </c>
      <c r="G1556" s="25" t="s">
        <v>1270</v>
      </c>
      <c r="H1556" s="25" t="s">
        <v>9297</v>
      </c>
      <c r="I1556" s="25" t="s">
        <v>1272</v>
      </c>
      <c r="J1556" s="24">
        <v>1.3139270870186177E-4</v>
      </c>
      <c r="K1556" s="24">
        <v>2.0516618526704154E-5</v>
      </c>
      <c r="L1556" s="24">
        <v>0.99984809067277136</v>
      </c>
    </row>
    <row r="1557" spans="1:12" ht="216.75" x14ac:dyDescent="0.2">
      <c r="A1557" s="25" t="s">
        <v>2764</v>
      </c>
      <c r="B1557" s="25" t="s">
        <v>2765</v>
      </c>
      <c r="C1557" s="25" t="s">
        <v>14</v>
      </c>
      <c r="D1557" s="25" t="s">
        <v>407</v>
      </c>
      <c r="E1557" s="24" t="b">
        <v>0</v>
      </c>
      <c r="F1557" s="25" t="s">
        <v>11</v>
      </c>
      <c r="G1557" s="25" t="s">
        <v>9085</v>
      </c>
      <c r="H1557" s="25" t="s">
        <v>9575</v>
      </c>
      <c r="I1557" s="25" t="s">
        <v>9085</v>
      </c>
      <c r="J1557" s="24">
        <v>6.2481280138046803E-7</v>
      </c>
      <c r="K1557" s="24">
        <v>1.2483400478775532E-2</v>
      </c>
      <c r="L1557" s="24">
        <v>0.98751597470842312</v>
      </c>
    </row>
    <row r="1558" spans="1:12" ht="102" x14ac:dyDescent="0.2">
      <c r="A1558" s="25" t="s">
        <v>4326</v>
      </c>
      <c r="B1558" s="25" t="s">
        <v>4327</v>
      </c>
      <c r="C1558" s="25" t="s">
        <v>14</v>
      </c>
      <c r="D1558" s="25" t="s">
        <v>4127</v>
      </c>
      <c r="E1558" s="24" t="b">
        <v>0</v>
      </c>
      <c r="F1558" s="25" t="s">
        <v>11</v>
      </c>
      <c r="G1558" s="25" t="s">
        <v>9942</v>
      </c>
      <c r="H1558" s="25" t="s">
        <v>9943</v>
      </c>
      <c r="I1558" s="25" t="s">
        <v>9944</v>
      </c>
      <c r="J1558" s="24">
        <v>1.1627043348269299E-8</v>
      </c>
      <c r="K1558" s="24">
        <v>2.8590851643201826E-7</v>
      </c>
      <c r="L1558" s="24">
        <v>0.99999970246444014</v>
      </c>
    </row>
    <row r="1559" spans="1:12" ht="76.5" x14ac:dyDescent="0.2">
      <c r="A1559" s="25" t="s">
        <v>4326</v>
      </c>
      <c r="B1559" s="25" t="s">
        <v>4331</v>
      </c>
      <c r="C1559" s="25" t="s">
        <v>14</v>
      </c>
      <c r="D1559" s="25" t="s">
        <v>4127</v>
      </c>
      <c r="E1559" s="24" t="b">
        <v>0</v>
      </c>
      <c r="F1559" s="25" t="s">
        <v>11</v>
      </c>
      <c r="G1559" s="25" t="s">
        <v>9945</v>
      </c>
      <c r="H1559" s="25" t="s">
        <v>9946</v>
      </c>
      <c r="I1559" s="25" t="s">
        <v>9947</v>
      </c>
      <c r="J1559" s="24">
        <v>2.6852091563410772E-6</v>
      </c>
      <c r="K1559" s="24">
        <v>2.9406366453303892E-7</v>
      </c>
      <c r="L1559" s="24">
        <v>0.99999702072717922</v>
      </c>
    </row>
    <row r="1560" spans="1:12" ht="114.75" x14ac:dyDescent="0.2">
      <c r="A1560" s="25" t="s">
        <v>4326</v>
      </c>
      <c r="B1560" s="25" t="s">
        <v>4331</v>
      </c>
      <c r="C1560" s="25" t="s">
        <v>14</v>
      </c>
      <c r="D1560" s="25" t="s">
        <v>4127</v>
      </c>
      <c r="E1560" s="24" t="b">
        <v>0</v>
      </c>
      <c r="F1560" s="25" t="s">
        <v>11</v>
      </c>
      <c r="G1560" s="25" t="s">
        <v>9948</v>
      </c>
      <c r="H1560" s="25" t="s">
        <v>9949</v>
      </c>
      <c r="I1560" s="25" t="s">
        <v>4337</v>
      </c>
      <c r="J1560" s="24">
        <v>1.2628309780280383E-5</v>
      </c>
      <c r="K1560" s="24">
        <v>3.4191500133993702E-9</v>
      </c>
      <c r="L1560" s="24">
        <v>0.9999873682710696</v>
      </c>
    </row>
    <row r="1561" spans="1:12" ht="102" x14ac:dyDescent="0.2">
      <c r="A1561" s="25" t="s">
        <v>4326</v>
      </c>
      <c r="B1561" s="25" t="s">
        <v>4338</v>
      </c>
      <c r="C1561" s="25" t="s">
        <v>14</v>
      </c>
      <c r="D1561" s="25" t="s">
        <v>4127</v>
      </c>
      <c r="E1561" s="24" t="b">
        <v>0</v>
      </c>
      <c r="F1561" s="25" t="s">
        <v>11</v>
      </c>
      <c r="G1561" s="25" t="s">
        <v>9949</v>
      </c>
      <c r="H1561" s="25" t="s">
        <v>4339</v>
      </c>
      <c r="I1561" s="25" t="s">
        <v>4340</v>
      </c>
      <c r="J1561" s="24">
        <v>3.4504616677716474E-8</v>
      </c>
      <c r="K1561" s="24">
        <v>3.5891651193642227E-11</v>
      </c>
      <c r="L1561" s="24">
        <v>0.99999996545949166</v>
      </c>
    </row>
    <row r="1562" spans="1:12" ht="127.5" x14ac:dyDescent="0.2">
      <c r="A1562" s="25" t="s">
        <v>8327</v>
      </c>
      <c r="B1562" s="25" t="s">
        <v>8328</v>
      </c>
      <c r="C1562" s="25" t="s">
        <v>14</v>
      </c>
      <c r="D1562" s="25" t="s">
        <v>6339</v>
      </c>
      <c r="E1562" s="24" t="b">
        <v>0</v>
      </c>
      <c r="F1562" s="25" t="s">
        <v>11</v>
      </c>
      <c r="G1562" s="25" t="s">
        <v>11099</v>
      </c>
      <c r="H1562" s="25" t="s">
        <v>11100</v>
      </c>
      <c r="I1562" s="25" t="s">
        <v>11101</v>
      </c>
      <c r="J1562" s="24">
        <v>1.1300538738689211E-10</v>
      </c>
      <c r="K1562" s="24">
        <v>1.4382921278556404E-10</v>
      </c>
      <c r="L1562" s="24">
        <v>0.99999999974316545</v>
      </c>
    </row>
    <row r="1563" spans="1:12" ht="153" x14ac:dyDescent="0.2">
      <c r="A1563" s="25" t="s">
        <v>7110</v>
      </c>
      <c r="B1563" s="25" t="s">
        <v>7111</v>
      </c>
      <c r="C1563" s="25" t="s">
        <v>14</v>
      </c>
      <c r="D1563" s="25" t="s">
        <v>6339</v>
      </c>
      <c r="E1563" s="24" t="b">
        <v>0</v>
      </c>
      <c r="F1563" s="25" t="s">
        <v>11</v>
      </c>
      <c r="G1563" s="25" t="s">
        <v>7112</v>
      </c>
      <c r="H1563" s="25" t="s">
        <v>10740</v>
      </c>
      <c r="I1563" s="25" t="s">
        <v>7114</v>
      </c>
      <c r="J1563" s="24">
        <v>1.9846108572231654E-9</v>
      </c>
      <c r="K1563" s="24">
        <v>1.0775857964653151E-9</v>
      </c>
      <c r="L1563" s="24">
        <v>0.99999999693780328</v>
      </c>
    </row>
    <row r="1564" spans="1:12" ht="165.75" x14ac:dyDescent="0.2">
      <c r="A1564" s="25" t="s">
        <v>8414</v>
      </c>
      <c r="B1564" s="25" t="s">
        <v>8426</v>
      </c>
      <c r="C1564" s="25" t="s">
        <v>14</v>
      </c>
      <c r="D1564" s="25" t="s">
        <v>6339</v>
      </c>
      <c r="E1564" s="24" t="b">
        <v>0</v>
      </c>
      <c r="F1564" s="25" t="s">
        <v>11</v>
      </c>
      <c r="G1564" s="25" t="s">
        <v>8427</v>
      </c>
      <c r="H1564" s="25" t="s">
        <v>11120</v>
      </c>
      <c r="I1564" s="25" t="s">
        <v>11121</v>
      </c>
      <c r="J1564" s="24">
        <v>3.3078459779347726E-6</v>
      </c>
      <c r="K1564" s="24">
        <v>4.9531073306812005E-8</v>
      </c>
      <c r="L1564" s="24">
        <v>0.99999664262294863</v>
      </c>
    </row>
    <row r="1565" spans="1:12" ht="204" x14ac:dyDescent="0.2">
      <c r="A1565" s="25" t="s">
        <v>6528</v>
      </c>
      <c r="B1565" s="25" t="s">
        <v>6529</v>
      </c>
      <c r="C1565" s="25" t="s">
        <v>14</v>
      </c>
      <c r="D1565" s="25" t="s">
        <v>6339</v>
      </c>
      <c r="E1565" s="24" t="b">
        <v>0</v>
      </c>
      <c r="F1565" s="25" t="s">
        <v>11</v>
      </c>
      <c r="G1565" s="25" t="s">
        <v>6532</v>
      </c>
      <c r="H1565" s="25" t="s">
        <v>10538</v>
      </c>
      <c r="I1565" s="25" t="s">
        <v>10539</v>
      </c>
      <c r="J1565" s="24">
        <v>3.5746379573167619E-7</v>
      </c>
      <c r="K1565" s="24">
        <v>3.4633916746912102E-8</v>
      </c>
      <c r="L1565" s="24">
        <v>0.99999960790228759</v>
      </c>
    </row>
    <row r="1566" spans="1:12" ht="267.75" x14ac:dyDescent="0.2">
      <c r="A1566" s="25" t="s">
        <v>6528</v>
      </c>
      <c r="B1566" s="25" t="s">
        <v>6535</v>
      </c>
      <c r="C1566" s="25" t="s">
        <v>14</v>
      </c>
      <c r="D1566" s="25" t="s">
        <v>6339</v>
      </c>
      <c r="E1566" s="24" t="b">
        <v>0</v>
      </c>
      <c r="F1566" s="25" t="s">
        <v>11</v>
      </c>
      <c r="G1566" s="25" t="s">
        <v>6536</v>
      </c>
      <c r="H1566" s="25" t="s">
        <v>6537</v>
      </c>
      <c r="I1566" s="25" t="s">
        <v>6538</v>
      </c>
      <c r="J1566" s="24">
        <v>2.9966310918734603E-7</v>
      </c>
      <c r="K1566" s="24">
        <v>6.4775160211342507E-11</v>
      </c>
      <c r="L1566" s="24">
        <v>0.9999997002721156</v>
      </c>
    </row>
    <row r="1567" spans="1:12" ht="204" x14ac:dyDescent="0.2">
      <c r="A1567" s="25" t="s">
        <v>6528</v>
      </c>
      <c r="B1567" s="25" t="s">
        <v>6535</v>
      </c>
      <c r="C1567" s="25" t="s">
        <v>14</v>
      </c>
      <c r="D1567" s="25" t="s">
        <v>6339</v>
      </c>
      <c r="E1567" s="24" t="b">
        <v>0</v>
      </c>
      <c r="F1567" s="25" t="s">
        <v>11</v>
      </c>
      <c r="G1567" s="25" t="s">
        <v>6537</v>
      </c>
      <c r="H1567" s="25" t="s">
        <v>6539</v>
      </c>
      <c r="I1567" s="25" t="s">
        <v>6540</v>
      </c>
      <c r="J1567" s="24">
        <v>1.052935866662812E-6</v>
      </c>
      <c r="K1567" s="24">
        <v>5.7549206053501982E-11</v>
      </c>
      <c r="L1567" s="24">
        <v>0.99999894700658409</v>
      </c>
    </row>
    <row r="1568" spans="1:12" ht="114.75" x14ac:dyDescent="0.2">
      <c r="A1568" s="25" t="s">
        <v>389</v>
      </c>
      <c r="B1568" s="25" t="s">
        <v>4859</v>
      </c>
      <c r="C1568" s="25" t="s">
        <v>14</v>
      </c>
      <c r="D1568" s="25" t="s">
        <v>4127</v>
      </c>
      <c r="E1568" s="24" t="b">
        <v>0</v>
      </c>
      <c r="F1568" s="25" t="s">
        <v>11</v>
      </c>
      <c r="G1568" s="25" t="s">
        <v>4860</v>
      </c>
      <c r="H1568" s="25" t="s">
        <v>4861</v>
      </c>
      <c r="I1568" s="25" t="s">
        <v>4862</v>
      </c>
      <c r="J1568" s="24">
        <v>2.7398624401461506E-5</v>
      </c>
      <c r="K1568" s="24">
        <v>1.0388006114928509E-6</v>
      </c>
      <c r="L1568" s="24">
        <v>0.99997156257498709</v>
      </c>
    </row>
    <row r="1569" spans="1:12" ht="153" x14ac:dyDescent="0.2">
      <c r="A1569" s="25" t="s">
        <v>1307</v>
      </c>
      <c r="B1569" s="25" t="s">
        <v>1308</v>
      </c>
      <c r="C1569" s="25" t="s">
        <v>14</v>
      </c>
      <c r="D1569" s="25" t="s">
        <v>407</v>
      </c>
      <c r="E1569" s="24" t="b">
        <v>0</v>
      </c>
      <c r="F1569" s="25" t="s">
        <v>11</v>
      </c>
      <c r="G1569" s="25" t="s">
        <v>9309</v>
      </c>
      <c r="H1569" s="25" t="s">
        <v>1310</v>
      </c>
      <c r="I1569" s="25" t="s">
        <v>1311</v>
      </c>
      <c r="J1569" s="24">
        <v>6.3026589179987502E-9</v>
      </c>
      <c r="K1569" s="24">
        <v>3.8447265609360844E-4</v>
      </c>
      <c r="L1569" s="24">
        <v>0.9996155210412474</v>
      </c>
    </row>
    <row r="1570" spans="1:12" ht="102" x14ac:dyDescent="0.2">
      <c r="A1570" s="25" t="s">
        <v>3685</v>
      </c>
      <c r="B1570" s="25" t="s">
        <v>3686</v>
      </c>
      <c r="C1570" s="25" t="s">
        <v>14</v>
      </c>
      <c r="D1570" s="25" t="s">
        <v>3637</v>
      </c>
      <c r="E1570" s="24" t="b">
        <v>0</v>
      </c>
      <c r="F1570" s="25" t="s">
        <v>11</v>
      </c>
      <c r="G1570" s="25" t="s">
        <v>3687</v>
      </c>
      <c r="H1570" s="25" t="s">
        <v>9722</v>
      </c>
      <c r="I1570" s="25" t="s">
        <v>9723</v>
      </c>
      <c r="J1570" s="24">
        <v>9.587331225145459E-6</v>
      </c>
      <c r="K1570" s="24">
        <v>1.3124658542514071E-5</v>
      </c>
      <c r="L1570" s="24">
        <v>0.99997728801023233</v>
      </c>
    </row>
    <row r="1571" spans="1:12" ht="63.75" x14ac:dyDescent="0.2">
      <c r="A1571" s="25" t="s">
        <v>3685</v>
      </c>
      <c r="B1571" s="25" t="s">
        <v>7931</v>
      </c>
      <c r="C1571" s="25" t="s">
        <v>14</v>
      </c>
      <c r="D1571" s="25" t="s">
        <v>6339</v>
      </c>
      <c r="E1571" s="24" t="b">
        <v>0</v>
      </c>
      <c r="F1571" s="25" t="s">
        <v>11</v>
      </c>
      <c r="G1571" s="25" t="s">
        <v>7932</v>
      </c>
      <c r="H1571" s="25" t="s">
        <v>7933</v>
      </c>
      <c r="I1571" s="25" t="s">
        <v>9085</v>
      </c>
      <c r="J1571" s="24">
        <v>8.4872387560754557E-4</v>
      </c>
      <c r="K1571" s="24">
        <v>1.2595411088601975E-5</v>
      </c>
      <c r="L1571" s="24">
        <v>0.99913868071330381</v>
      </c>
    </row>
    <row r="1572" spans="1:12" ht="140.25" x14ac:dyDescent="0.2">
      <c r="A1572" s="25" t="s">
        <v>3685</v>
      </c>
      <c r="B1572" s="25" t="s">
        <v>7931</v>
      </c>
      <c r="C1572" s="25" t="s">
        <v>14</v>
      </c>
      <c r="D1572" s="25" t="s">
        <v>6339</v>
      </c>
      <c r="E1572" s="24" t="b">
        <v>0</v>
      </c>
      <c r="F1572" s="25" t="s">
        <v>11</v>
      </c>
      <c r="G1572" s="25" t="s">
        <v>10974</v>
      </c>
      <c r="H1572" s="25" t="s">
        <v>10975</v>
      </c>
      <c r="I1572" s="25" t="s">
        <v>10976</v>
      </c>
      <c r="J1572" s="24">
        <v>8.3368041474616528E-8</v>
      </c>
      <c r="K1572" s="24">
        <v>9.2338153006358461E-10</v>
      </c>
      <c r="L1572" s="24">
        <v>0.99999991570857705</v>
      </c>
    </row>
    <row r="1573" spans="1:12" ht="191.25" x14ac:dyDescent="0.2">
      <c r="A1573" s="25" t="s">
        <v>3685</v>
      </c>
      <c r="B1573" s="25" t="s">
        <v>7937</v>
      </c>
      <c r="C1573" s="25" t="s">
        <v>14</v>
      </c>
      <c r="D1573" s="25" t="s">
        <v>6339</v>
      </c>
      <c r="E1573" s="24" t="b">
        <v>0</v>
      </c>
      <c r="F1573" s="25" t="s">
        <v>11</v>
      </c>
      <c r="G1573" s="25" t="s">
        <v>9085</v>
      </c>
      <c r="H1573" s="25" t="s">
        <v>7938</v>
      </c>
      <c r="I1573" s="25" t="s">
        <v>10977</v>
      </c>
      <c r="J1573" s="24">
        <v>6.2932304705133646E-7</v>
      </c>
      <c r="K1573" s="24">
        <v>1.0410992679421164E-9</v>
      </c>
      <c r="L1573" s="24">
        <v>0.99999936963585367</v>
      </c>
    </row>
    <row r="1574" spans="1:12" ht="127.5" x14ac:dyDescent="0.2">
      <c r="A1574" s="25" t="s">
        <v>2892</v>
      </c>
      <c r="B1574" s="25" t="s">
        <v>2893</v>
      </c>
      <c r="C1574" s="25" t="s">
        <v>14</v>
      </c>
      <c r="D1574" s="25" t="s">
        <v>2860</v>
      </c>
      <c r="E1574" s="24" t="b">
        <v>0</v>
      </c>
      <c r="F1574" s="25" t="s">
        <v>11</v>
      </c>
      <c r="G1574" s="25" t="s">
        <v>2894</v>
      </c>
      <c r="H1574" s="25" t="s">
        <v>2895</v>
      </c>
      <c r="I1574" s="25" t="s">
        <v>2896</v>
      </c>
      <c r="J1574" s="24">
        <v>1.0496655502557311E-9</v>
      </c>
      <c r="K1574" s="24">
        <v>5.8185545345133533E-7</v>
      </c>
      <c r="L1574" s="24">
        <v>0.99999941709488094</v>
      </c>
    </row>
    <row r="1575" spans="1:12" ht="178.5" x14ac:dyDescent="0.2">
      <c r="A1575" s="25" t="s">
        <v>2892</v>
      </c>
      <c r="B1575" s="25" t="s">
        <v>2893</v>
      </c>
      <c r="C1575" s="25" t="s">
        <v>14</v>
      </c>
      <c r="D1575" s="25" t="s">
        <v>2860</v>
      </c>
      <c r="E1575" s="24" t="b">
        <v>0</v>
      </c>
      <c r="F1575" s="25" t="s">
        <v>11</v>
      </c>
      <c r="G1575" s="25" t="s">
        <v>2897</v>
      </c>
      <c r="H1575" s="25" t="s">
        <v>2898</v>
      </c>
      <c r="I1575" s="25" t="s">
        <v>9602</v>
      </c>
      <c r="J1575" s="24">
        <v>6.2672980904039098E-9</v>
      </c>
      <c r="K1575" s="24">
        <v>8.5806260790919301E-6</v>
      </c>
      <c r="L1575" s="24">
        <v>0.99999141310662287</v>
      </c>
    </row>
    <row r="1576" spans="1:12" ht="255" x14ac:dyDescent="0.2">
      <c r="A1576" s="25" t="s">
        <v>2892</v>
      </c>
      <c r="B1576" s="25" t="s">
        <v>2893</v>
      </c>
      <c r="C1576" s="25" t="s">
        <v>14</v>
      </c>
      <c r="D1576" s="25" t="s">
        <v>2860</v>
      </c>
      <c r="E1576" s="24" t="b">
        <v>0</v>
      </c>
      <c r="F1576" s="25" t="s">
        <v>11</v>
      </c>
      <c r="G1576" s="25" t="s">
        <v>2900</v>
      </c>
      <c r="H1576" s="25" t="s">
        <v>9603</v>
      </c>
      <c r="I1576" s="25" t="s">
        <v>2902</v>
      </c>
      <c r="J1576" s="24">
        <v>1.9154016927467736E-6</v>
      </c>
      <c r="K1576" s="24">
        <v>1.4204838365847561E-8</v>
      </c>
      <c r="L1576" s="24">
        <v>0.99999807039346889</v>
      </c>
    </row>
    <row r="1577" spans="1:12" ht="255" x14ac:dyDescent="0.2">
      <c r="A1577" s="25" t="s">
        <v>3444</v>
      </c>
      <c r="B1577" s="25" t="s">
        <v>3445</v>
      </c>
      <c r="C1577" s="25" t="s">
        <v>14</v>
      </c>
      <c r="D1577" s="25" t="s">
        <v>3036</v>
      </c>
      <c r="E1577" s="24" t="b">
        <v>0</v>
      </c>
      <c r="F1577" s="25" t="s">
        <v>11</v>
      </c>
      <c r="G1577" s="25" t="s">
        <v>9686</v>
      </c>
      <c r="H1577" s="25" t="s">
        <v>3447</v>
      </c>
      <c r="I1577" s="25" t="s">
        <v>9687</v>
      </c>
      <c r="J1577" s="24">
        <v>2.035424668207225E-7</v>
      </c>
      <c r="K1577" s="24">
        <v>1.1328572265560446E-4</v>
      </c>
      <c r="L1577" s="24">
        <v>0.99988651073487755</v>
      </c>
    </row>
    <row r="1578" spans="1:12" ht="38.25" x14ac:dyDescent="0.2">
      <c r="A1578" s="25" t="s">
        <v>3444</v>
      </c>
      <c r="B1578" s="25" t="s">
        <v>3445</v>
      </c>
      <c r="C1578" s="25" t="s">
        <v>14</v>
      </c>
      <c r="D1578" s="25" t="s">
        <v>3036</v>
      </c>
      <c r="E1578" s="24" t="b">
        <v>0</v>
      </c>
      <c r="F1578" s="25" t="s">
        <v>11</v>
      </c>
      <c r="G1578" s="25" t="s">
        <v>9085</v>
      </c>
      <c r="H1578" s="25" t="s">
        <v>9688</v>
      </c>
      <c r="I1578" s="25" t="s">
        <v>9085</v>
      </c>
      <c r="J1578" s="24">
        <v>2.3588130067029777E-7</v>
      </c>
      <c r="K1578" s="24">
        <v>0.36274845036076081</v>
      </c>
      <c r="L1578" s="24">
        <v>0.63725131375793853</v>
      </c>
    </row>
    <row r="1579" spans="1:12" ht="127.5" x14ac:dyDescent="0.2">
      <c r="A1579" s="25" t="s">
        <v>4887</v>
      </c>
      <c r="B1579" s="25" t="s">
        <v>4888</v>
      </c>
      <c r="C1579" s="25" t="s">
        <v>14</v>
      </c>
      <c r="D1579" s="25" t="s">
        <v>4127</v>
      </c>
      <c r="E1579" s="24" t="b">
        <v>0</v>
      </c>
      <c r="F1579" s="25" t="s">
        <v>11</v>
      </c>
      <c r="G1579" s="25" t="s">
        <v>4889</v>
      </c>
      <c r="H1579" s="25" t="s">
        <v>10146</v>
      </c>
      <c r="I1579" s="25" t="s">
        <v>4891</v>
      </c>
      <c r="J1579" s="24">
        <v>2.2708204369535656E-3</v>
      </c>
      <c r="K1579" s="24">
        <v>1.1662707566321562E-7</v>
      </c>
      <c r="L1579" s="24">
        <v>0.99772906293597086</v>
      </c>
    </row>
    <row r="1580" spans="1:12" ht="153" x14ac:dyDescent="0.2">
      <c r="A1580" s="25" t="s">
        <v>4887</v>
      </c>
      <c r="B1580" s="25" t="s">
        <v>4888</v>
      </c>
      <c r="C1580" s="25" t="s">
        <v>14</v>
      </c>
      <c r="D1580" s="25" t="s">
        <v>4127</v>
      </c>
      <c r="E1580" s="24" t="b">
        <v>0</v>
      </c>
      <c r="F1580" s="25" t="s">
        <v>11</v>
      </c>
      <c r="G1580" s="25" t="s">
        <v>4892</v>
      </c>
      <c r="H1580" s="25" t="s">
        <v>4893</v>
      </c>
      <c r="I1580" s="25" t="s">
        <v>4894</v>
      </c>
      <c r="J1580" s="24">
        <v>2.5304953280329799E-4</v>
      </c>
      <c r="K1580" s="24">
        <v>6.5469750880532271E-6</v>
      </c>
      <c r="L1580" s="24">
        <v>0.99974040349210869</v>
      </c>
    </row>
    <row r="1581" spans="1:12" ht="165.75" x14ac:dyDescent="0.2">
      <c r="A1581" s="25" t="s">
        <v>4887</v>
      </c>
      <c r="B1581" s="25" t="s">
        <v>4895</v>
      </c>
      <c r="C1581" s="25" t="s">
        <v>14</v>
      </c>
      <c r="D1581" s="25" t="s">
        <v>4127</v>
      </c>
      <c r="E1581" s="24" t="b">
        <v>0</v>
      </c>
      <c r="F1581" s="25" t="s">
        <v>11</v>
      </c>
      <c r="G1581" s="25" t="s">
        <v>4893</v>
      </c>
      <c r="H1581" s="25" t="s">
        <v>4896</v>
      </c>
      <c r="I1581" s="25" t="s">
        <v>4897</v>
      </c>
      <c r="J1581" s="24">
        <v>1.1619078012392103E-2</v>
      </c>
      <c r="K1581" s="24">
        <v>6.9811116470337335E-6</v>
      </c>
      <c r="L1581" s="24">
        <v>0.98837394087596087</v>
      </c>
    </row>
    <row r="1582" spans="1:12" ht="165.75" x14ac:dyDescent="0.2">
      <c r="A1582" s="25" t="s">
        <v>4887</v>
      </c>
      <c r="B1582" s="25" t="s">
        <v>4898</v>
      </c>
      <c r="C1582" s="25" t="s">
        <v>14</v>
      </c>
      <c r="D1582" s="25" t="s">
        <v>4127</v>
      </c>
      <c r="E1582" s="24" t="b">
        <v>0</v>
      </c>
      <c r="F1582" s="25" t="s">
        <v>11</v>
      </c>
      <c r="G1582" s="25" t="s">
        <v>4896</v>
      </c>
      <c r="H1582" s="25" t="s">
        <v>4899</v>
      </c>
      <c r="I1582" s="25" t="s">
        <v>4900</v>
      </c>
      <c r="J1582" s="24">
        <v>0.10910677615028581</v>
      </c>
      <c r="K1582" s="24">
        <v>6.3398726514920343E-7</v>
      </c>
      <c r="L1582" s="24">
        <v>0.89089258986244901</v>
      </c>
    </row>
    <row r="1583" spans="1:12" ht="114.75" x14ac:dyDescent="0.2">
      <c r="A1583" s="25" t="s">
        <v>4887</v>
      </c>
      <c r="B1583" s="25" t="s">
        <v>4895</v>
      </c>
      <c r="C1583" s="25" t="s">
        <v>14</v>
      </c>
      <c r="D1583" s="25" t="s">
        <v>4127</v>
      </c>
      <c r="E1583" s="24" t="b">
        <v>0</v>
      </c>
      <c r="F1583" s="25" t="s">
        <v>11</v>
      </c>
      <c r="G1583" s="25" t="s">
        <v>4899</v>
      </c>
      <c r="H1583" s="25" t="s">
        <v>4901</v>
      </c>
      <c r="I1583" s="25" t="s">
        <v>4902</v>
      </c>
      <c r="J1583" s="24">
        <v>2.3962122394961907E-3</v>
      </c>
      <c r="K1583" s="24">
        <v>1.1008304577767789E-6</v>
      </c>
      <c r="L1583" s="24">
        <v>0.99760268693004606</v>
      </c>
    </row>
    <row r="1584" spans="1:12" ht="178.5" x14ac:dyDescent="0.2">
      <c r="A1584" s="25" t="s">
        <v>4887</v>
      </c>
      <c r="B1584" s="25" t="s">
        <v>4888</v>
      </c>
      <c r="C1584" s="25" t="s">
        <v>14</v>
      </c>
      <c r="D1584" s="25" t="s">
        <v>4127</v>
      </c>
      <c r="E1584" s="24" t="b">
        <v>0</v>
      </c>
      <c r="F1584" s="25" t="s">
        <v>11</v>
      </c>
      <c r="G1584" s="25" t="s">
        <v>4903</v>
      </c>
      <c r="H1584" s="25" t="s">
        <v>4904</v>
      </c>
      <c r="I1584" s="25" t="s">
        <v>4905</v>
      </c>
      <c r="J1584" s="24">
        <v>5.8375407126505775E-7</v>
      </c>
      <c r="K1584" s="24">
        <v>5.7675630931554876E-6</v>
      </c>
      <c r="L1584" s="24">
        <v>0.99999364868283558</v>
      </c>
    </row>
    <row r="1585" spans="1:12" ht="191.25" x14ac:dyDescent="0.2">
      <c r="A1585" s="25" t="s">
        <v>4887</v>
      </c>
      <c r="B1585" s="25" t="s">
        <v>4898</v>
      </c>
      <c r="C1585" s="25" t="s">
        <v>14</v>
      </c>
      <c r="D1585" s="25" t="s">
        <v>4127</v>
      </c>
      <c r="E1585" s="24" t="b">
        <v>0</v>
      </c>
      <c r="F1585" s="25" t="s">
        <v>11</v>
      </c>
      <c r="G1585" s="25" t="s">
        <v>4906</v>
      </c>
      <c r="H1585" s="25" t="s">
        <v>4907</v>
      </c>
      <c r="I1585" s="25" t="s">
        <v>10147</v>
      </c>
      <c r="J1585" s="24">
        <v>1.7702083382093359E-6</v>
      </c>
      <c r="K1585" s="24">
        <v>5.5057868398023834E-7</v>
      </c>
      <c r="L1585" s="24">
        <v>0.99999767921297777</v>
      </c>
    </row>
    <row r="1586" spans="1:12" ht="153" x14ac:dyDescent="0.2">
      <c r="A1586" s="25" t="s">
        <v>5835</v>
      </c>
      <c r="B1586" s="25" t="s">
        <v>5836</v>
      </c>
      <c r="C1586" s="25" t="s">
        <v>14</v>
      </c>
      <c r="D1586" s="25" t="s">
        <v>5775</v>
      </c>
      <c r="E1586" s="24" t="b">
        <v>0</v>
      </c>
      <c r="F1586" s="25" t="s">
        <v>11</v>
      </c>
      <c r="G1586" s="25" t="s">
        <v>5840</v>
      </c>
      <c r="H1586" s="25" t="s">
        <v>10383</v>
      </c>
      <c r="I1586" s="25" t="s">
        <v>5842</v>
      </c>
      <c r="J1586" s="24">
        <v>1.1379992783837867E-6</v>
      </c>
      <c r="K1586" s="24">
        <v>7.9035242084429015E-9</v>
      </c>
      <c r="L1586" s="24">
        <v>0.99999885409719746</v>
      </c>
    </row>
    <row r="1587" spans="1:12" ht="51" x14ac:dyDescent="0.2">
      <c r="A1587" s="25" t="s">
        <v>281</v>
      </c>
      <c r="B1587" s="25" t="s">
        <v>282</v>
      </c>
      <c r="C1587" s="25" t="s">
        <v>14</v>
      </c>
      <c r="D1587" s="25" t="s">
        <v>96</v>
      </c>
      <c r="E1587" s="24" t="b">
        <v>0</v>
      </c>
      <c r="F1587" s="25" t="s">
        <v>11</v>
      </c>
      <c r="G1587" s="25" t="s">
        <v>9085</v>
      </c>
      <c r="H1587" s="25" t="s">
        <v>283</v>
      </c>
      <c r="I1587" s="25" t="s">
        <v>284</v>
      </c>
      <c r="J1587" s="24">
        <v>5.235880905615559E-5</v>
      </c>
      <c r="K1587" s="24">
        <v>5.8362925397779153E-2</v>
      </c>
      <c r="L1587" s="24">
        <v>0.94158471579316472</v>
      </c>
    </row>
    <row r="1588" spans="1:12" ht="102" x14ac:dyDescent="0.2">
      <c r="A1588" s="25" t="s">
        <v>281</v>
      </c>
      <c r="B1588" s="25" t="s">
        <v>2462</v>
      </c>
      <c r="C1588" s="25" t="s">
        <v>14</v>
      </c>
      <c r="D1588" s="25" t="s">
        <v>407</v>
      </c>
      <c r="E1588" s="24" t="b">
        <v>0</v>
      </c>
      <c r="F1588" s="25" t="s">
        <v>11</v>
      </c>
      <c r="G1588" s="25" t="s">
        <v>2463</v>
      </c>
      <c r="H1588" s="25" t="s">
        <v>2464</v>
      </c>
      <c r="I1588" s="25" t="s">
        <v>2465</v>
      </c>
      <c r="J1588" s="24">
        <v>1.8896253119724819E-5</v>
      </c>
      <c r="K1588" s="24">
        <v>3.4145122263748819E-4</v>
      </c>
      <c r="L1588" s="24">
        <v>0.99963965252424292</v>
      </c>
    </row>
    <row r="1589" spans="1:12" ht="229.5" x14ac:dyDescent="0.2">
      <c r="A1589" s="25" t="s">
        <v>2108</v>
      </c>
      <c r="B1589" s="25" t="s">
        <v>2109</v>
      </c>
      <c r="C1589" s="25" t="s">
        <v>14</v>
      </c>
      <c r="D1589" s="25" t="s">
        <v>407</v>
      </c>
      <c r="E1589" s="24" t="b">
        <v>0</v>
      </c>
      <c r="F1589" s="25" t="s">
        <v>11</v>
      </c>
      <c r="G1589" s="25" t="s">
        <v>2110</v>
      </c>
      <c r="H1589" s="25" t="s">
        <v>2111</v>
      </c>
      <c r="I1589" s="25" t="s">
        <v>9460</v>
      </c>
      <c r="J1589" s="24">
        <v>1.4396066429581973E-3</v>
      </c>
      <c r="K1589" s="24">
        <v>1.0266284387866437E-2</v>
      </c>
      <c r="L1589" s="24">
        <v>0.98829410896917536</v>
      </c>
    </row>
    <row r="1590" spans="1:12" ht="153" x14ac:dyDescent="0.2">
      <c r="A1590" s="25" t="s">
        <v>6186</v>
      </c>
      <c r="B1590" s="25" t="s">
        <v>6187</v>
      </c>
      <c r="C1590" s="25" t="s">
        <v>14</v>
      </c>
      <c r="D1590" s="25" t="s">
        <v>5924</v>
      </c>
      <c r="E1590" s="24" t="b">
        <v>0</v>
      </c>
      <c r="F1590" s="25" t="s">
        <v>11</v>
      </c>
      <c r="G1590" s="25" t="s">
        <v>10469</v>
      </c>
      <c r="H1590" s="25" t="s">
        <v>6189</v>
      </c>
      <c r="I1590" s="25" t="s">
        <v>10470</v>
      </c>
      <c r="J1590" s="24">
        <v>1.1051140102100375E-8</v>
      </c>
      <c r="K1590" s="24">
        <v>3.3072893716982371E-8</v>
      </c>
      <c r="L1590" s="24">
        <v>0.99999995587596624</v>
      </c>
    </row>
    <row r="1591" spans="1:12" ht="114.75" x14ac:dyDescent="0.2">
      <c r="A1591" s="25" t="s">
        <v>146</v>
      </c>
      <c r="B1591" s="25" t="s">
        <v>147</v>
      </c>
      <c r="C1591" s="25" t="s">
        <v>14</v>
      </c>
      <c r="D1591" s="25" t="s">
        <v>96</v>
      </c>
      <c r="E1591" s="24" t="b">
        <v>0</v>
      </c>
      <c r="F1591" s="25" t="s">
        <v>11</v>
      </c>
      <c r="G1591" s="25" t="s">
        <v>152</v>
      </c>
      <c r="H1591" s="25" t="s">
        <v>9103</v>
      </c>
      <c r="I1591" s="25" t="s">
        <v>9104</v>
      </c>
      <c r="J1591" s="24">
        <v>3.8720339460207599E-9</v>
      </c>
      <c r="K1591" s="24">
        <v>2.4343672169550797E-2</v>
      </c>
      <c r="L1591" s="24">
        <v>0.97565632395841528</v>
      </c>
    </row>
    <row r="1592" spans="1:12" ht="114.75" x14ac:dyDescent="0.2">
      <c r="A1592" s="25" t="s">
        <v>146</v>
      </c>
      <c r="B1592" s="25" t="s">
        <v>2864</v>
      </c>
      <c r="C1592" s="25" t="s">
        <v>14</v>
      </c>
      <c r="D1592" s="25" t="s">
        <v>2860</v>
      </c>
      <c r="E1592" s="24" t="b">
        <v>0</v>
      </c>
      <c r="F1592" s="25" t="s">
        <v>11</v>
      </c>
      <c r="G1592" s="25" t="s">
        <v>2865</v>
      </c>
      <c r="H1592" s="25" t="s">
        <v>2866</v>
      </c>
      <c r="I1592" s="25" t="s">
        <v>9596</v>
      </c>
      <c r="J1592" s="24">
        <v>3.7749476794384411E-7</v>
      </c>
      <c r="K1592" s="24">
        <v>1.0043209888465051E-3</v>
      </c>
      <c r="L1592" s="24">
        <v>0.99899530151638549</v>
      </c>
    </row>
    <row r="1593" spans="1:12" ht="204" x14ac:dyDescent="0.2">
      <c r="A1593" s="25" t="s">
        <v>146</v>
      </c>
      <c r="B1593" s="25" t="s">
        <v>2864</v>
      </c>
      <c r="C1593" s="25" t="s">
        <v>14</v>
      </c>
      <c r="D1593" s="25" t="s">
        <v>2860</v>
      </c>
      <c r="E1593" s="24" t="b">
        <v>0</v>
      </c>
      <c r="F1593" s="25" t="s">
        <v>11</v>
      </c>
      <c r="G1593" s="25" t="s">
        <v>2868</v>
      </c>
      <c r="H1593" s="25" t="s">
        <v>9597</v>
      </c>
      <c r="I1593" s="25" t="s">
        <v>9598</v>
      </c>
      <c r="J1593" s="24">
        <v>3.2522703911644402E-7</v>
      </c>
      <c r="K1593" s="24">
        <v>2.0811274453541927E-3</v>
      </c>
      <c r="L1593" s="24">
        <v>0.99791854732760676</v>
      </c>
    </row>
    <row r="1594" spans="1:12" ht="127.5" x14ac:dyDescent="0.2">
      <c r="A1594" s="25" t="s">
        <v>6008</v>
      </c>
      <c r="B1594" s="25" t="s">
        <v>6009</v>
      </c>
      <c r="C1594" s="25" t="s">
        <v>14</v>
      </c>
      <c r="D1594" s="25" t="s">
        <v>5924</v>
      </c>
      <c r="E1594" s="24" t="b">
        <v>0</v>
      </c>
      <c r="F1594" s="25" t="s">
        <v>11</v>
      </c>
      <c r="G1594" s="25" t="s">
        <v>6010</v>
      </c>
      <c r="H1594" s="25" t="s">
        <v>6011</v>
      </c>
      <c r="I1594" s="25" t="s">
        <v>6012</v>
      </c>
      <c r="J1594" s="24">
        <v>1.6821642467714094E-2</v>
      </c>
      <c r="K1594" s="24">
        <v>5.0487047057738367E-6</v>
      </c>
      <c r="L1594" s="24">
        <v>0.98317330882758003</v>
      </c>
    </row>
    <row r="1595" spans="1:12" ht="102" x14ac:dyDescent="0.2">
      <c r="A1595" s="25" t="s">
        <v>3666</v>
      </c>
      <c r="B1595" s="25" t="s">
        <v>3667</v>
      </c>
      <c r="C1595" s="25" t="s">
        <v>14</v>
      </c>
      <c r="D1595" s="25" t="s">
        <v>3637</v>
      </c>
      <c r="E1595" s="24" t="b">
        <v>0</v>
      </c>
      <c r="F1595" s="25" t="s">
        <v>11</v>
      </c>
      <c r="G1595" s="25" t="s">
        <v>9714</v>
      </c>
      <c r="H1595" s="25" t="s">
        <v>9715</v>
      </c>
      <c r="I1595" s="25" t="s">
        <v>9716</v>
      </c>
      <c r="J1595" s="24">
        <v>8.7401733384810995E-7</v>
      </c>
      <c r="K1595" s="24">
        <v>3.5488912098190442E-6</v>
      </c>
      <c r="L1595" s="24">
        <v>0.99999557709145648</v>
      </c>
    </row>
    <row r="1596" spans="1:12" ht="102" x14ac:dyDescent="0.2">
      <c r="A1596" s="25" t="s">
        <v>4117</v>
      </c>
      <c r="B1596" s="25" t="s">
        <v>5617</v>
      </c>
      <c r="C1596" s="25" t="s">
        <v>14</v>
      </c>
      <c r="D1596" s="25" t="s">
        <v>4127</v>
      </c>
      <c r="E1596" s="24" t="b">
        <v>0</v>
      </c>
      <c r="F1596" s="25" t="s">
        <v>11</v>
      </c>
      <c r="G1596" s="25" t="s">
        <v>5618</v>
      </c>
      <c r="H1596" s="25" t="s">
        <v>5619</v>
      </c>
      <c r="I1596" s="25" t="s">
        <v>5620</v>
      </c>
      <c r="J1596" s="24">
        <v>1.4484045941617954E-3</v>
      </c>
      <c r="K1596" s="24">
        <v>1.2032929794344418E-7</v>
      </c>
      <c r="L1596" s="24">
        <v>0.9985514750765403</v>
      </c>
    </row>
    <row r="1597" spans="1:12" ht="216.75" x14ac:dyDescent="0.2">
      <c r="A1597" s="25" t="s">
        <v>2146</v>
      </c>
      <c r="B1597" s="25" t="s">
        <v>2147</v>
      </c>
      <c r="C1597" s="25" t="s">
        <v>14</v>
      </c>
      <c r="D1597" s="25" t="s">
        <v>407</v>
      </c>
      <c r="E1597" s="24" t="b">
        <v>0</v>
      </c>
      <c r="F1597" s="25" t="s">
        <v>11</v>
      </c>
      <c r="G1597" s="25" t="s">
        <v>2148</v>
      </c>
      <c r="H1597" s="25" t="s">
        <v>2149</v>
      </c>
      <c r="I1597" s="25" t="s">
        <v>9466</v>
      </c>
      <c r="J1597" s="24">
        <v>2.3710527520680703E-6</v>
      </c>
      <c r="K1597" s="24">
        <v>7.9406277649097662E-3</v>
      </c>
      <c r="L1597" s="24">
        <v>0.9920570011823383</v>
      </c>
    </row>
    <row r="1598" spans="1:12" ht="89.25" x14ac:dyDescent="0.2">
      <c r="A1598" s="25" t="s">
        <v>2146</v>
      </c>
      <c r="B1598" s="25" t="s">
        <v>2147</v>
      </c>
      <c r="C1598" s="25" t="s">
        <v>14</v>
      </c>
      <c r="D1598" s="25" t="s">
        <v>407</v>
      </c>
      <c r="E1598" s="24" t="b">
        <v>1</v>
      </c>
      <c r="F1598" s="25" t="s">
        <v>11</v>
      </c>
      <c r="G1598" s="25" t="s">
        <v>9085</v>
      </c>
      <c r="H1598" s="25" t="s">
        <v>2151</v>
      </c>
      <c r="I1598" s="25" t="s">
        <v>9467</v>
      </c>
      <c r="J1598" s="24">
        <v>1.068905172263016E-22</v>
      </c>
      <c r="K1598" s="24">
        <v>2.9892383127652508E-4</v>
      </c>
      <c r="L1598" s="24">
        <v>0.99970107616872339</v>
      </c>
    </row>
    <row r="1599" spans="1:12" ht="114.75" x14ac:dyDescent="0.2">
      <c r="A1599" s="25" t="s">
        <v>8948</v>
      </c>
      <c r="B1599" s="25" t="s">
        <v>8949</v>
      </c>
      <c r="C1599" s="25" t="s">
        <v>14</v>
      </c>
      <c r="D1599" s="25" t="s">
        <v>8821</v>
      </c>
      <c r="E1599" s="24" t="b">
        <v>0</v>
      </c>
      <c r="F1599" s="25" t="s">
        <v>11</v>
      </c>
      <c r="G1599" s="25" t="s">
        <v>8950</v>
      </c>
      <c r="H1599" s="25" t="s">
        <v>11281</v>
      </c>
      <c r="I1599" s="25" t="s">
        <v>11282</v>
      </c>
      <c r="J1599" s="24">
        <v>7.3120612580415712E-6</v>
      </c>
      <c r="K1599" s="24">
        <v>4.5854621090474412E-12</v>
      </c>
      <c r="L1599" s="24">
        <v>0.99999268793415641</v>
      </c>
    </row>
    <row r="1600" spans="1:12" ht="229.5" x14ac:dyDescent="0.2">
      <c r="A1600" s="25" t="s">
        <v>6026</v>
      </c>
      <c r="B1600" s="25" t="s">
        <v>6027</v>
      </c>
      <c r="C1600" s="25" t="s">
        <v>14</v>
      </c>
      <c r="D1600" s="25" t="s">
        <v>5924</v>
      </c>
      <c r="E1600" s="24" t="b">
        <v>0</v>
      </c>
      <c r="F1600" s="25" t="s">
        <v>11</v>
      </c>
      <c r="G1600" s="25" t="s">
        <v>6028</v>
      </c>
      <c r="H1600" s="25" t="s">
        <v>6029</v>
      </c>
      <c r="I1600" s="25" t="s">
        <v>10424</v>
      </c>
      <c r="J1600" s="24">
        <v>1.3318542849440269E-3</v>
      </c>
      <c r="K1600" s="24">
        <v>3.8846742996626941E-9</v>
      </c>
      <c r="L1600" s="24">
        <v>0.99866814183038177</v>
      </c>
    </row>
    <row r="1601" spans="1:12" ht="114.75" x14ac:dyDescent="0.2">
      <c r="A1601" s="25" t="s">
        <v>1687</v>
      </c>
      <c r="B1601" s="25" t="s">
        <v>1688</v>
      </c>
      <c r="C1601" s="25" t="s">
        <v>14</v>
      </c>
      <c r="D1601" s="25" t="s">
        <v>407</v>
      </c>
      <c r="E1601" s="24" t="b">
        <v>0</v>
      </c>
      <c r="F1601" s="25" t="s">
        <v>11</v>
      </c>
      <c r="G1601" s="25" t="s">
        <v>9085</v>
      </c>
      <c r="H1601" s="25" t="s">
        <v>1689</v>
      </c>
      <c r="I1601" s="25" t="s">
        <v>1690</v>
      </c>
      <c r="J1601" s="24">
        <v>7.7882234191856064E-5</v>
      </c>
      <c r="K1601" s="24">
        <v>1.4600237510467641E-2</v>
      </c>
      <c r="L1601" s="24">
        <v>0.98532188025534062</v>
      </c>
    </row>
    <row r="1602" spans="1:12" ht="76.5" x14ac:dyDescent="0.2">
      <c r="A1602" s="25" t="s">
        <v>368</v>
      </c>
      <c r="B1602" s="25" t="s">
        <v>3066</v>
      </c>
      <c r="C1602" s="25" t="s">
        <v>14</v>
      </c>
      <c r="D1602" s="25" t="s">
        <v>3036</v>
      </c>
      <c r="E1602" s="24" t="b">
        <v>0</v>
      </c>
      <c r="F1602" s="25" t="s">
        <v>11</v>
      </c>
      <c r="G1602" s="25" t="s">
        <v>3067</v>
      </c>
      <c r="H1602" s="25" t="s">
        <v>3068</v>
      </c>
      <c r="I1602" s="25" t="s">
        <v>3069</v>
      </c>
      <c r="J1602" s="24">
        <v>4.0503122967371483E-5</v>
      </c>
      <c r="K1602" s="24">
        <v>3.6419559768548324E-3</v>
      </c>
      <c r="L1602" s="24">
        <v>0.99631754090017766</v>
      </c>
    </row>
    <row r="1603" spans="1:12" ht="102" x14ac:dyDescent="0.2">
      <c r="A1603" s="25" t="s">
        <v>7357</v>
      </c>
      <c r="B1603" s="25" t="s">
        <v>7358</v>
      </c>
      <c r="C1603" s="25" t="s">
        <v>14</v>
      </c>
      <c r="D1603" s="25" t="s">
        <v>6339</v>
      </c>
      <c r="E1603" s="24" t="b">
        <v>0</v>
      </c>
      <c r="F1603" s="25" t="s">
        <v>11</v>
      </c>
      <c r="G1603" s="25" t="s">
        <v>7362</v>
      </c>
      <c r="H1603" s="25" t="s">
        <v>7363</v>
      </c>
      <c r="I1603" s="25" t="s">
        <v>7364</v>
      </c>
      <c r="J1603" s="24">
        <v>2.6186022100228132E-7</v>
      </c>
      <c r="K1603" s="24">
        <v>9.9050124081014787E-9</v>
      </c>
      <c r="L1603" s="24">
        <v>0.99999972823476646</v>
      </c>
    </row>
    <row r="1604" spans="1:12" ht="63.75" x14ac:dyDescent="0.2">
      <c r="A1604" s="25" t="s">
        <v>4166</v>
      </c>
      <c r="B1604" s="25" t="s">
        <v>4167</v>
      </c>
      <c r="C1604" s="25" t="s">
        <v>14</v>
      </c>
      <c r="D1604" s="25" t="s">
        <v>4127</v>
      </c>
      <c r="E1604" s="24" t="b">
        <v>0</v>
      </c>
      <c r="F1604" s="25" t="s">
        <v>11</v>
      </c>
      <c r="G1604" s="25" t="s">
        <v>4168</v>
      </c>
      <c r="H1604" s="25" t="s">
        <v>4169</v>
      </c>
      <c r="I1604" s="25" t="s">
        <v>4170</v>
      </c>
      <c r="J1604" s="24">
        <v>5.4794312099195352E-7</v>
      </c>
      <c r="K1604" s="24">
        <v>3.1141924506936794E-6</v>
      </c>
      <c r="L1604" s="24">
        <v>0.99999633786442832</v>
      </c>
    </row>
    <row r="1605" spans="1:12" ht="63.75" x14ac:dyDescent="0.2">
      <c r="A1605" s="25" t="s">
        <v>334</v>
      </c>
      <c r="B1605" s="25" t="s">
        <v>335</v>
      </c>
      <c r="C1605" s="25" t="s">
        <v>14</v>
      </c>
      <c r="D1605" s="25" t="s">
        <v>336</v>
      </c>
      <c r="E1605" s="24" t="b">
        <v>0</v>
      </c>
      <c r="F1605" s="25" t="s">
        <v>11</v>
      </c>
      <c r="G1605" s="25" t="s">
        <v>9085</v>
      </c>
      <c r="H1605" s="25" t="s">
        <v>337</v>
      </c>
      <c r="I1605" s="25" t="s">
        <v>338</v>
      </c>
      <c r="J1605" s="24">
        <v>8.9266701774598482E-7</v>
      </c>
      <c r="K1605" s="24">
        <v>8.5636231228522382E-3</v>
      </c>
      <c r="L1605" s="24">
        <v>0.99143548421012995</v>
      </c>
    </row>
    <row r="1606" spans="1:12" ht="153" x14ac:dyDescent="0.2">
      <c r="A1606" s="25" t="s">
        <v>397</v>
      </c>
      <c r="B1606" s="25" t="s">
        <v>5169</v>
      </c>
      <c r="C1606" s="25" t="s">
        <v>14</v>
      </c>
      <c r="D1606" s="25" t="s">
        <v>4127</v>
      </c>
      <c r="E1606" s="24" t="b">
        <v>0</v>
      </c>
      <c r="F1606" s="25" t="s">
        <v>11</v>
      </c>
      <c r="G1606" s="25" t="s">
        <v>9085</v>
      </c>
      <c r="H1606" s="25" t="s">
        <v>10220</v>
      </c>
      <c r="I1606" s="25" t="s">
        <v>10221</v>
      </c>
      <c r="J1606" s="24">
        <v>2.5659874445415639E-6</v>
      </c>
      <c r="K1606" s="24">
        <v>4.2697636380060333E-7</v>
      </c>
      <c r="L1606" s="24">
        <v>0.99999700703619154</v>
      </c>
    </row>
    <row r="1607" spans="1:12" ht="89.25" x14ac:dyDescent="0.2">
      <c r="A1607" s="25" t="s">
        <v>6741</v>
      </c>
      <c r="B1607" s="25" t="s">
        <v>6757</v>
      </c>
      <c r="C1607" s="25" t="s">
        <v>14</v>
      </c>
      <c r="D1607" s="25" t="s">
        <v>6339</v>
      </c>
      <c r="E1607" s="24" t="b">
        <v>0</v>
      </c>
      <c r="F1607" s="25" t="s">
        <v>11</v>
      </c>
      <c r="G1607" s="25" t="s">
        <v>9085</v>
      </c>
      <c r="H1607" s="25" t="s">
        <v>6758</v>
      </c>
      <c r="I1607" s="25" t="s">
        <v>10588</v>
      </c>
      <c r="J1607" s="24">
        <v>4.0442304394862994E-8</v>
      </c>
      <c r="K1607" s="24">
        <v>8.5931448925628328E-8</v>
      </c>
      <c r="L1607" s="24">
        <v>0.99999987362624676</v>
      </c>
    </row>
    <row r="1608" spans="1:12" ht="153" x14ac:dyDescent="0.2">
      <c r="A1608" s="25" t="s">
        <v>1048</v>
      </c>
      <c r="B1608" s="25" t="s">
        <v>1049</v>
      </c>
      <c r="C1608" s="25" t="s">
        <v>14</v>
      </c>
      <c r="D1608" s="25" t="s">
        <v>407</v>
      </c>
      <c r="E1608" s="24" t="b">
        <v>0</v>
      </c>
      <c r="F1608" s="25" t="s">
        <v>11</v>
      </c>
      <c r="G1608" s="25" t="s">
        <v>1050</v>
      </c>
      <c r="H1608" s="25" t="s">
        <v>9253</v>
      </c>
      <c r="I1608" s="25" t="s">
        <v>9254</v>
      </c>
      <c r="J1608" s="24">
        <v>1.8416135938918248E-7</v>
      </c>
      <c r="K1608" s="24">
        <v>6.3515287968082679E-5</v>
      </c>
      <c r="L1608" s="24">
        <v>0.99993630055067262</v>
      </c>
    </row>
    <row r="1609" spans="1:12" ht="216.75" x14ac:dyDescent="0.2">
      <c r="A1609" s="25" t="s">
        <v>6060</v>
      </c>
      <c r="B1609" s="25" t="s">
        <v>6061</v>
      </c>
      <c r="C1609" s="25" t="s">
        <v>14</v>
      </c>
      <c r="D1609" s="25" t="s">
        <v>5924</v>
      </c>
      <c r="E1609" s="24" t="b">
        <v>0</v>
      </c>
      <c r="F1609" s="25" t="s">
        <v>11</v>
      </c>
      <c r="G1609" s="25" t="s">
        <v>10431</v>
      </c>
      <c r="H1609" s="25" t="s">
        <v>10432</v>
      </c>
      <c r="I1609" s="25" t="s">
        <v>9085</v>
      </c>
      <c r="J1609" s="24">
        <v>3.2014190394821954E-8</v>
      </c>
      <c r="K1609" s="24">
        <v>1.6663150084992848E-8</v>
      </c>
      <c r="L1609" s="24">
        <v>0.99999995132265951</v>
      </c>
    </row>
    <row r="1610" spans="1:12" ht="178.5" x14ac:dyDescent="0.2">
      <c r="A1610" s="25" t="s">
        <v>1132</v>
      </c>
      <c r="B1610" s="25" t="s">
        <v>2878</v>
      </c>
      <c r="C1610" s="25" t="s">
        <v>14</v>
      </c>
      <c r="D1610" s="25" t="s">
        <v>2860</v>
      </c>
      <c r="E1610" s="24" t="b">
        <v>0</v>
      </c>
      <c r="F1610" s="25" t="s">
        <v>11</v>
      </c>
      <c r="G1610" s="25" t="s">
        <v>2879</v>
      </c>
      <c r="H1610" s="25" t="s">
        <v>2880</v>
      </c>
      <c r="I1610" s="25" t="s">
        <v>2881</v>
      </c>
      <c r="J1610" s="24">
        <v>6.417809824645217E-6</v>
      </c>
      <c r="K1610" s="24">
        <v>1.2284225887751644E-4</v>
      </c>
      <c r="L1610" s="24">
        <v>0.99987073993129783</v>
      </c>
    </row>
    <row r="1611" spans="1:12" ht="127.5" x14ac:dyDescent="0.2">
      <c r="A1611" s="25" t="s">
        <v>5737</v>
      </c>
      <c r="B1611" s="25" t="s">
        <v>4870</v>
      </c>
      <c r="C1611" s="25" t="s">
        <v>14</v>
      </c>
      <c r="D1611" s="25" t="s">
        <v>4127</v>
      </c>
      <c r="E1611" s="24" t="b">
        <v>0</v>
      </c>
      <c r="F1611" s="25" t="s">
        <v>11</v>
      </c>
      <c r="G1611" s="25" t="s">
        <v>5738</v>
      </c>
      <c r="H1611" s="25" t="s">
        <v>10371</v>
      </c>
      <c r="I1611" s="25" t="s">
        <v>5740</v>
      </c>
      <c r="J1611" s="24">
        <v>2.9256280161665344E-11</v>
      </c>
      <c r="K1611" s="24">
        <v>1.1958802150588475E-9</v>
      </c>
      <c r="L1611" s="24">
        <v>0.99999999877486356</v>
      </c>
    </row>
    <row r="1612" spans="1:12" ht="204" x14ac:dyDescent="0.2">
      <c r="A1612" s="25" t="s">
        <v>252</v>
      </c>
      <c r="B1612" s="25" t="s">
        <v>3469</v>
      </c>
      <c r="C1612" s="25" t="s">
        <v>14</v>
      </c>
      <c r="D1612" s="25" t="s">
        <v>3036</v>
      </c>
      <c r="E1612" s="24" t="b">
        <v>0</v>
      </c>
      <c r="F1612" s="25" t="s">
        <v>11</v>
      </c>
      <c r="G1612" s="25" t="s">
        <v>3473</v>
      </c>
      <c r="H1612" s="25" t="s">
        <v>9692</v>
      </c>
      <c r="I1612" s="25" t="s">
        <v>3475</v>
      </c>
      <c r="J1612" s="24">
        <v>2.806723498075982E-5</v>
      </c>
      <c r="K1612" s="24">
        <v>1.1939634079010257E-5</v>
      </c>
      <c r="L1612" s="24">
        <v>0.99995999313094019</v>
      </c>
    </row>
    <row r="1613" spans="1:12" ht="51" x14ac:dyDescent="0.2">
      <c r="A1613" s="25" t="s">
        <v>3392</v>
      </c>
      <c r="B1613" s="25" t="s">
        <v>3393</v>
      </c>
      <c r="C1613" s="25" t="s">
        <v>14</v>
      </c>
      <c r="D1613" s="25" t="s">
        <v>3036</v>
      </c>
      <c r="E1613" s="24" t="b">
        <v>0</v>
      </c>
      <c r="F1613" s="25" t="s">
        <v>11</v>
      </c>
      <c r="G1613" s="25" t="s">
        <v>3394</v>
      </c>
      <c r="H1613" s="25" t="s">
        <v>3395</v>
      </c>
      <c r="I1613" s="25" t="s">
        <v>9085</v>
      </c>
      <c r="J1613" s="24">
        <v>4.9146751224473849E-5</v>
      </c>
      <c r="K1613" s="24">
        <v>0.2251619551675445</v>
      </c>
      <c r="L1613" s="24">
        <v>0.77478889808123108</v>
      </c>
    </row>
    <row r="1614" spans="1:12" ht="140.25" x14ac:dyDescent="0.2">
      <c r="A1614" s="25" t="s">
        <v>1795</v>
      </c>
      <c r="B1614" s="25" t="s">
        <v>1796</v>
      </c>
      <c r="C1614" s="25" t="s">
        <v>14</v>
      </c>
      <c r="D1614" s="25" t="s">
        <v>407</v>
      </c>
      <c r="E1614" s="24" t="b">
        <v>0</v>
      </c>
      <c r="F1614" s="25" t="s">
        <v>11</v>
      </c>
      <c r="G1614" s="25" t="s">
        <v>1797</v>
      </c>
      <c r="H1614" s="25" t="s">
        <v>9390</v>
      </c>
      <c r="I1614" s="25" t="s">
        <v>9391</v>
      </c>
      <c r="J1614" s="24">
        <v>4.4884092085563194E-3</v>
      </c>
      <c r="K1614" s="24">
        <v>6.0698291380438551E-4</v>
      </c>
      <c r="L1614" s="24">
        <v>0.99490460787763935</v>
      </c>
    </row>
    <row r="1615" spans="1:12" ht="140.25" x14ac:dyDescent="0.2">
      <c r="A1615" s="25" t="s">
        <v>833</v>
      </c>
      <c r="B1615" s="25" t="s">
        <v>838</v>
      </c>
      <c r="C1615" s="25" t="s">
        <v>14</v>
      </c>
      <c r="D1615" s="25" t="s">
        <v>407</v>
      </c>
      <c r="E1615" s="24" t="b">
        <v>0</v>
      </c>
      <c r="F1615" s="25" t="s">
        <v>11</v>
      </c>
      <c r="G1615" s="25" t="s">
        <v>9225</v>
      </c>
      <c r="H1615" s="25" t="s">
        <v>9226</v>
      </c>
      <c r="I1615" s="25" t="s">
        <v>841</v>
      </c>
      <c r="J1615" s="24">
        <v>1.4216003417593874E-6</v>
      </c>
      <c r="K1615" s="24">
        <v>7.1491090113154854E-2</v>
      </c>
      <c r="L1615" s="24">
        <v>0.92850748828650331</v>
      </c>
    </row>
    <row r="1616" spans="1:12" ht="51" x14ac:dyDescent="0.2">
      <c r="A1616" s="25" t="s">
        <v>1156</v>
      </c>
      <c r="B1616" s="25" t="s">
        <v>1157</v>
      </c>
      <c r="C1616" s="25" t="s">
        <v>14</v>
      </c>
      <c r="D1616" s="25" t="s">
        <v>407</v>
      </c>
      <c r="E1616" s="24" t="b">
        <v>0</v>
      </c>
      <c r="F1616" s="25" t="s">
        <v>11</v>
      </c>
      <c r="G1616" s="25" t="s">
        <v>1158</v>
      </c>
      <c r="H1616" s="25" t="s">
        <v>1159</v>
      </c>
      <c r="I1616" s="25" t="s">
        <v>1160</v>
      </c>
      <c r="J1616" s="24">
        <v>6.2994945341219019E-8</v>
      </c>
      <c r="K1616" s="24">
        <v>3.7105098838399193E-2</v>
      </c>
      <c r="L1616" s="24">
        <v>0.96289483816665544</v>
      </c>
    </row>
    <row r="1617" spans="1:12" ht="153" x14ac:dyDescent="0.2">
      <c r="A1617" s="25" t="s">
        <v>857</v>
      </c>
      <c r="B1617" s="25" t="s">
        <v>858</v>
      </c>
      <c r="C1617" s="25" t="s">
        <v>14</v>
      </c>
      <c r="D1617" s="25" t="s">
        <v>407</v>
      </c>
      <c r="E1617" s="24" t="b">
        <v>0</v>
      </c>
      <c r="F1617" s="25" t="s">
        <v>11</v>
      </c>
      <c r="G1617" s="25" t="s">
        <v>859</v>
      </c>
      <c r="H1617" s="25" t="s">
        <v>860</v>
      </c>
      <c r="I1617" s="25" t="s">
        <v>861</v>
      </c>
      <c r="J1617" s="24">
        <v>1.1228201878547085E-8</v>
      </c>
      <c r="K1617" s="24">
        <v>1.5501727675790338E-3</v>
      </c>
      <c r="L1617" s="24">
        <v>0.99844981600421912</v>
      </c>
    </row>
    <row r="1618" spans="1:12" ht="140.25" x14ac:dyDescent="0.2">
      <c r="A1618" s="25" t="s">
        <v>857</v>
      </c>
      <c r="B1618" s="25" t="s">
        <v>5999</v>
      </c>
      <c r="C1618" s="25" t="s">
        <v>14</v>
      </c>
      <c r="D1618" s="25" t="s">
        <v>5924</v>
      </c>
      <c r="E1618" s="24" t="b">
        <v>0</v>
      </c>
      <c r="F1618" s="25" t="s">
        <v>11</v>
      </c>
      <c r="G1618" s="25" t="s">
        <v>6000</v>
      </c>
      <c r="H1618" s="25" t="s">
        <v>10419</v>
      </c>
      <c r="I1618" s="25" t="s">
        <v>6002</v>
      </c>
      <c r="J1618" s="24">
        <v>1.1236486446835212E-4</v>
      </c>
      <c r="K1618" s="24">
        <v>1.3272218265543275E-6</v>
      </c>
      <c r="L1618" s="24">
        <v>0.99988630791370514</v>
      </c>
    </row>
    <row r="1619" spans="1:12" ht="153" x14ac:dyDescent="0.2">
      <c r="A1619" s="25" t="s">
        <v>4176</v>
      </c>
      <c r="B1619" s="25" t="s">
        <v>4177</v>
      </c>
      <c r="C1619" s="25" t="s">
        <v>14</v>
      </c>
      <c r="D1619" s="25" t="s">
        <v>4127</v>
      </c>
      <c r="E1619" s="24" t="b">
        <v>0</v>
      </c>
      <c r="F1619" s="25" t="s">
        <v>11</v>
      </c>
      <c r="G1619" s="25" t="s">
        <v>4178</v>
      </c>
      <c r="H1619" s="25" t="s">
        <v>4179</v>
      </c>
      <c r="I1619" s="25" t="s">
        <v>4180</v>
      </c>
      <c r="J1619" s="24">
        <v>1.1069136315859242E-2</v>
      </c>
      <c r="K1619" s="24">
        <v>4.6597276706351851E-9</v>
      </c>
      <c r="L1619" s="24">
        <v>0.98893085902441302</v>
      </c>
    </row>
    <row r="1620" spans="1:12" ht="204" x14ac:dyDescent="0.2">
      <c r="A1620" s="25" t="s">
        <v>4176</v>
      </c>
      <c r="B1620" s="25" t="s">
        <v>4177</v>
      </c>
      <c r="C1620" s="25" t="s">
        <v>14</v>
      </c>
      <c r="D1620" s="25" t="s">
        <v>4127</v>
      </c>
      <c r="E1620" s="24" t="b">
        <v>0</v>
      </c>
      <c r="F1620" s="25" t="s">
        <v>11</v>
      </c>
      <c r="G1620" s="25" t="s">
        <v>4181</v>
      </c>
      <c r="H1620" s="25" t="s">
        <v>4182</v>
      </c>
      <c r="I1620" s="25" t="s">
        <v>4183</v>
      </c>
      <c r="J1620" s="24">
        <v>6.2071385960181096E-6</v>
      </c>
      <c r="K1620" s="24">
        <v>7.3878403504912754E-8</v>
      </c>
      <c r="L1620" s="24">
        <v>0.99999371898300049</v>
      </c>
    </row>
    <row r="1621" spans="1:12" ht="89.25" x14ac:dyDescent="0.2">
      <c r="A1621" s="25" t="s">
        <v>4176</v>
      </c>
      <c r="B1621" s="25" t="s">
        <v>4177</v>
      </c>
      <c r="C1621" s="25" t="s">
        <v>14</v>
      </c>
      <c r="D1621" s="25" t="s">
        <v>4127</v>
      </c>
      <c r="E1621" s="24" t="b">
        <v>0</v>
      </c>
      <c r="F1621" s="25" t="s">
        <v>11</v>
      </c>
      <c r="G1621" s="25" t="s">
        <v>4184</v>
      </c>
      <c r="H1621" s="25" t="s">
        <v>4185</v>
      </c>
      <c r="I1621" s="25" t="s">
        <v>4186</v>
      </c>
      <c r="J1621" s="24">
        <v>1.3648950264942604E-9</v>
      </c>
      <c r="K1621" s="24">
        <v>8.3284023681291631E-7</v>
      </c>
      <c r="L1621" s="24">
        <v>0.99999916579486814</v>
      </c>
    </row>
    <row r="1622" spans="1:12" ht="89.25" x14ac:dyDescent="0.2">
      <c r="A1622" s="25" t="s">
        <v>5520</v>
      </c>
      <c r="B1622" s="25" t="s">
        <v>5521</v>
      </c>
      <c r="C1622" s="25" t="s">
        <v>14</v>
      </c>
      <c r="D1622" s="25" t="s">
        <v>4127</v>
      </c>
      <c r="E1622" s="24" t="b">
        <v>0</v>
      </c>
      <c r="F1622" s="25" t="s">
        <v>11</v>
      </c>
      <c r="G1622" s="25" t="s">
        <v>5522</v>
      </c>
      <c r="H1622" s="25" t="s">
        <v>10317</v>
      </c>
      <c r="I1622" s="25" t="s">
        <v>5524</v>
      </c>
      <c r="J1622" s="24">
        <v>1.3289204547292752E-5</v>
      </c>
      <c r="K1622" s="24">
        <v>2.6715027367934012E-10</v>
      </c>
      <c r="L1622" s="24">
        <v>0.99998671052830235</v>
      </c>
    </row>
    <row r="1623" spans="1:12" ht="127.5" x14ac:dyDescent="0.2">
      <c r="A1623" s="25" t="s">
        <v>5520</v>
      </c>
      <c r="B1623" s="25" t="s">
        <v>5525</v>
      </c>
      <c r="C1623" s="25" t="s">
        <v>14</v>
      </c>
      <c r="D1623" s="25" t="s">
        <v>4127</v>
      </c>
      <c r="E1623" s="24" t="b">
        <v>0</v>
      </c>
      <c r="F1623" s="25" t="s">
        <v>11</v>
      </c>
      <c r="G1623" s="25" t="s">
        <v>5526</v>
      </c>
      <c r="H1623" s="25" t="s">
        <v>10318</v>
      </c>
      <c r="I1623" s="25" t="s">
        <v>10319</v>
      </c>
      <c r="J1623" s="24">
        <v>3.3711107447075943E-3</v>
      </c>
      <c r="K1623" s="24">
        <v>5.122350295943278E-6</v>
      </c>
      <c r="L1623" s="24">
        <v>0.99662376690499643</v>
      </c>
    </row>
    <row r="1624" spans="1:12" ht="153" x14ac:dyDescent="0.2">
      <c r="A1624" s="25" t="s">
        <v>5520</v>
      </c>
      <c r="B1624" s="25" t="s">
        <v>5529</v>
      </c>
      <c r="C1624" s="25" t="s">
        <v>14</v>
      </c>
      <c r="D1624" s="25" t="s">
        <v>4127</v>
      </c>
      <c r="E1624" s="24" t="b">
        <v>0</v>
      </c>
      <c r="F1624" s="25" t="s">
        <v>11</v>
      </c>
      <c r="G1624" s="25" t="s">
        <v>10320</v>
      </c>
      <c r="H1624" s="25" t="s">
        <v>10321</v>
      </c>
      <c r="I1624" s="25" t="s">
        <v>10322</v>
      </c>
      <c r="J1624" s="24">
        <v>3.0634637626098852E-8</v>
      </c>
      <c r="K1624" s="24">
        <v>2.5576969581173834E-8</v>
      </c>
      <c r="L1624" s="24">
        <v>0.99999994378839263</v>
      </c>
    </row>
    <row r="1625" spans="1:12" ht="102" x14ac:dyDescent="0.2">
      <c r="A1625" s="25" t="s">
        <v>5520</v>
      </c>
      <c r="B1625" s="25" t="s">
        <v>5533</v>
      </c>
      <c r="C1625" s="25" t="s">
        <v>14</v>
      </c>
      <c r="D1625" s="25" t="s">
        <v>4127</v>
      </c>
      <c r="E1625" s="24" t="b">
        <v>0</v>
      </c>
      <c r="F1625" s="25" t="s">
        <v>11</v>
      </c>
      <c r="G1625" s="25" t="s">
        <v>10321</v>
      </c>
      <c r="H1625" s="25" t="s">
        <v>10323</v>
      </c>
      <c r="I1625" s="25" t="s">
        <v>5535</v>
      </c>
      <c r="J1625" s="24">
        <v>1.939590712218991E-8</v>
      </c>
      <c r="K1625" s="24">
        <v>2.0586787295726928E-8</v>
      </c>
      <c r="L1625" s="24">
        <v>0.99999996001730551</v>
      </c>
    </row>
    <row r="1626" spans="1:12" ht="89.25" x14ac:dyDescent="0.2">
      <c r="A1626" s="25" t="s">
        <v>5520</v>
      </c>
      <c r="B1626" s="25" t="s">
        <v>5525</v>
      </c>
      <c r="C1626" s="25" t="s">
        <v>14</v>
      </c>
      <c r="D1626" s="25" t="s">
        <v>4127</v>
      </c>
      <c r="E1626" s="24" t="b">
        <v>1</v>
      </c>
      <c r="F1626" s="25" t="s">
        <v>11</v>
      </c>
      <c r="G1626" s="25" t="s">
        <v>5536</v>
      </c>
      <c r="H1626" s="25" t="s">
        <v>5537</v>
      </c>
      <c r="I1626" s="25" t="s">
        <v>5538</v>
      </c>
      <c r="J1626" s="24">
        <v>2.9081430031754498E-22</v>
      </c>
      <c r="K1626" s="24">
        <v>1.8341396119219834E-15</v>
      </c>
      <c r="L1626" s="24">
        <v>0.99999999999999822</v>
      </c>
    </row>
    <row r="1627" spans="1:12" ht="102" x14ac:dyDescent="0.2">
      <c r="A1627" s="25" t="s">
        <v>5520</v>
      </c>
      <c r="B1627" s="25" t="s">
        <v>8816</v>
      </c>
      <c r="C1627" s="25" t="s">
        <v>14</v>
      </c>
      <c r="D1627" s="25" t="s">
        <v>8766</v>
      </c>
      <c r="E1627" s="24" t="b">
        <v>0</v>
      </c>
      <c r="F1627" s="25" t="s">
        <v>11</v>
      </c>
      <c r="G1627" s="25" t="s">
        <v>8817</v>
      </c>
      <c r="H1627" s="25" t="s">
        <v>8818</v>
      </c>
      <c r="I1627" s="25" t="s">
        <v>8819</v>
      </c>
      <c r="J1627" s="24">
        <v>1.7299571694674477E-2</v>
      </c>
      <c r="K1627" s="24">
        <v>5.3314361599069468E-8</v>
      </c>
      <c r="L1627" s="24">
        <v>0.98270037499096385</v>
      </c>
    </row>
    <row r="1628" spans="1:12" ht="127.5" x14ac:dyDescent="0.2">
      <c r="A1628" s="25" t="s">
        <v>3566</v>
      </c>
      <c r="B1628" s="25" t="s">
        <v>3567</v>
      </c>
      <c r="C1628" s="25" t="s">
        <v>14</v>
      </c>
      <c r="D1628" s="25" t="s">
        <v>3036</v>
      </c>
      <c r="E1628" s="24" t="b">
        <v>0</v>
      </c>
      <c r="F1628" s="25" t="s">
        <v>11</v>
      </c>
      <c r="G1628" s="25" t="s">
        <v>9700</v>
      </c>
      <c r="H1628" s="25" t="s">
        <v>9701</v>
      </c>
      <c r="I1628" s="25" t="s">
        <v>9702</v>
      </c>
      <c r="J1628" s="24">
        <v>3.9119541131884365E-8</v>
      </c>
      <c r="K1628" s="24">
        <v>2.2435840438963909E-2</v>
      </c>
      <c r="L1628" s="24">
        <v>0.97756412044149488</v>
      </c>
    </row>
    <row r="1629" spans="1:12" ht="178.5" x14ac:dyDescent="0.2">
      <c r="A1629" s="25" t="s">
        <v>3621</v>
      </c>
      <c r="B1629" s="25" t="s">
        <v>3622</v>
      </c>
      <c r="C1629" s="25" t="s">
        <v>14</v>
      </c>
      <c r="D1629" s="25" t="s">
        <v>3036</v>
      </c>
      <c r="E1629" s="24" t="b">
        <v>0</v>
      </c>
      <c r="F1629" s="25" t="s">
        <v>11</v>
      </c>
      <c r="G1629" s="25" t="s">
        <v>3623</v>
      </c>
      <c r="H1629" s="25" t="s">
        <v>3624</v>
      </c>
      <c r="I1629" s="25" t="s">
        <v>9710</v>
      </c>
      <c r="J1629" s="24">
        <v>1.3526405257474944E-3</v>
      </c>
      <c r="K1629" s="24">
        <v>0.41181658818942829</v>
      </c>
      <c r="L1629" s="24">
        <v>0.5868307712848243</v>
      </c>
    </row>
    <row r="1630" spans="1:12" ht="127.5" x14ac:dyDescent="0.2">
      <c r="A1630" s="25" t="s">
        <v>1696</v>
      </c>
      <c r="B1630" s="25" t="s">
        <v>1697</v>
      </c>
      <c r="C1630" s="25" t="s">
        <v>14</v>
      </c>
      <c r="D1630" s="25" t="s">
        <v>407</v>
      </c>
      <c r="E1630" s="24" t="b">
        <v>0</v>
      </c>
      <c r="F1630" s="25" t="s">
        <v>11</v>
      </c>
      <c r="G1630" s="25" t="s">
        <v>9378</v>
      </c>
      <c r="H1630" s="25" t="s">
        <v>1699</v>
      </c>
      <c r="I1630" s="25" t="s">
        <v>9379</v>
      </c>
      <c r="J1630" s="24">
        <v>2.8775039837577679E-4</v>
      </c>
      <c r="K1630" s="24">
        <v>6.5572684460817963E-6</v>
      </c>
      <c r="L1630" s="24">
        <v>0.99970569233317819</v>
      </c>
    </row>
    <row r="1631" spans="1:12" ht="127.5" x14ac:dyDescent="0.2">
      <c r="A1631" s="25" t="s">
        <v>1506</v>
      </c>
      <c r="B1631" s="25" t="s">
        <v>1507</v>
      </c>
      <c r="C1631" s="25" t="s">
        <v>14</v>
      </c>
      <c r="D1631" s="25" t="s">
        <v>407</v>
      </c>
      <c r="E1631" s="24" t="b">
        <v>0</v>
      </c>
      <c r="F1631" s="25" t="s">
        <v>11</v>
      </c>
      <c r="G1631" s="25" t="s">
        <v>9085</v>
      </c>
      <c r="H1631" s="25" t="s">
        <v>1508</v>
      </c>
      <c r="I1631" s="25" t="s">
        <v>9349</v>
      </c>
      <c r="J1631" s="24">
        <v>1.6937945964497558E-5</v>
      </c>
      <c r="K1631" s="24">
        <v>2.2000350954470504E-3</v>
      </c>
      <c r="L1631" s="24">
        <v>0.99778302695858845</v>
      </c>
    </row>
    <row r="1632" spans="1:12" ht="63.75" x14ac:dyDescent="0.2">
      <c r="A1632" s="25" t="s">
        <v>2627</v>
      </c>
      <c r="B1632" s="25" t="s">
        <v>2628</v>
      </c>
      <c r="C1632" s="25" t="s">
        <v>14</v>
      </c>
      <c r="D1632" s="25" t="s">
        <v>407</v>
      </c>
      <c r="E1632" s="24" t="b">
        <v>0</v>
      </c>
      <c r="F1632" s="25" t="s">
        <v>11</v>
      </c>
      <c r="G1632" s="25" t="s">
        <v>9544</v>
      </c>
      <c r="H1632" s="25" t="s">
        <v>2630</v>
      </c>
      <c r="I1632" s="25" t="s">
        <v>2631</v>
      </c>
      <c r="J1632" s="24">
        <v>1.4254646598588741E-7</v>
      </c>
      <c r="K1632" s="24">
        <v>0.10968273139537318</v>
      </c>
      <c r="L1632" s="24">
        <v>0.89031712605816082</v>
      </c>
    </row>
    <row r="1633" spans="1:12" ht="127.5" x14ac:dyDescent="0.2">
      <c r="A1633" s="25" t="s">
        <v>1399</v>
      </c>
      <c r="B1633" s="25" t="s">
        <v>1400</v>
      </c>
      <c r="C1633" s="25" t="s">
        <v>14</v>
      </c>
      <c r="D1633" s="25" t="s">
        <v>407</v>
      </c>
      <c r="E1633" s="24" t="b">
        <v>0</v>
      </c>
      <c r="F1633" s="25" t="s">
        <v>11</v>
      </c>
      <c r="G1633" s="25" t="s">
        <v>1401</v>
      </c>
      <c r="H1633" s="25" t="s">
        <v>1402</v>
      </c>
      <c r="I1633" s="25" t="s">
        <v>1403</v>
      </c>
      <c r="J1633" s="24">
        <v>1.0489461784889936E-6</v>
      </c>
      <c r="K1633" s="24">
        <v>4.4466389866857687E-5</v>
      </c>
      <c r="L1633" s="24">
        <v>0.99995448466395476</v>
      </c>
    </row>
    <row r="1634" spans="1:12" ht="140.25" x14ac:dyDescent="0.2">
      <c r="A1634" s="25" t="s">
        <v>1399</v>
      </c>
      <c r="B1634" s="25" t="s">
        <v>6082</v>
      </c>
      <c r="C1634" s="25" t="s">
        <v>14</v>
      </c>
      <c r="D1634" s="25" t="s">
        <v>5924</v>
      </c>
      <c r="E1634" s="24" t="b">
        <v>0</v>
      </c>
      <c r="F1634" s="25" t="s">
        <v>11</v>
      </c>
      <c r="G1634" s="25" t="s">
        <v>6083</v>
      </c>
      <c r="H1634" s="25" t="s">
        <v>10437</v>
      </c>
      <c r="I1634" s="25" t="s">
        <v>10438</v>
      </c>
      <c r="J1634" s="24">
        <v>8.4977321608466132E-5</v>
      </c>
      <c r="K1634" s="24">
        <v>3.111634937030691E-8</v>
      </c>
      <c r="L1634" s="24">
        <v>0.99991499156204211</v>
      </c>
    </row>
    <row r="1635" spans="1:12" ht="165.75" x14ac:dyDescent="0.2">
      <c r="A1635" s="25" t="s">
        <v>5483</v>
      </c>
      <c r="B1635" s="25" t="s">
        <v>5484</v>
      </c>
      <c r="C1635" s="25" t="s">
        <v>14</v>
      </c>
      <c r="D1635" s="25" t="s">
        <v>4127</v>
      </c>
      <c r="E1635" s="24" t="b">
        <v>0</v>
      </c>
      <c r="F1635" s="25" t="s">
        <v>11</v>
      </c>
      <c r="G1635" s="25" t="s">
        <v>10303</v>
      </c>
      <c r="H1635" s="25" t="s">
        <v>10304</v>
      </c>
      <c r="I1635" s="25" t="s">
        <v>5487</v>
      </c>
      <c r="J1635" s="24">
        <v>7.8432910827921288E-5</v>
      </c>
      <c r="K1635" s="24">
        <v>6.4082528318152635E-7</v>
      </c>
      <c r="L1635" s="24">
        <v>0.99992092626388884</v>
      </c>
    </row>
    <row r="1636" spans="1:12" ht="89.25" x14ac:dyDescent="0.2">
      <c r="A1636" s="25" t="s">
        <v>273</v>
      </c>
      <c r="B1636" s="25" t="s">
        <v>2319</v>
      </c>
      <c r="C1636" s="25" t="s">
        <v>14</v>
      </c>
      <c r="D1636" s="25" t="s">
        <v>407</v>
      </c>
      <c r="E1636" s="24" t="b">
        <v>0</v>
      </c>
      <c r="F1636" s="25" t="s">
        <v>11</v>
      </c>
      <c r="G1636" s="25" t="s">
        <v>2320</v>
      </c>
      <c r="H1636" s="25" t="s">
        <v>2321</v>
      </c>
      <c r="I1636" s="25" t="s">
        <v>9495</v>
      </c>
      <c r="J1636" s="24">
        <v>1.8388906549140316E-7</v>
      </c>
      <c r="K1636" s="24">
        <v>1.5992499081944812E-7</v>
      </c>
      <c r="L1636" s="24">
        <v>0.99999965618594377</v>
      </c>
    </row>
    <row r="1637" spans="1:12" ht="255" x14ac:dyDescent="0.2">
      <c r="A1637" s="25" t="s">
        <v>273</v>
      </c>
      <c r="B1637" s="25" t="s">
        <v>2323</v>
      </c>
      <c r="C1637" s="25" t="s">
        <v>14</v>
      </c>
      <c r="D1637" s="25" t="s">
        <v>407</v>
      </c>
      <c r="E1637" s="24" t="b">
        <v>0</v>
      </c>
      <c r="F1637" s="25" t="s">
        <v>11</v>
      </c>
      <c r="G1637" s="25" t="s">
        <v>2324</v>
      </c>
      <c r="H1637" s="25" t="s">
        <v>2325</v>
      </c>
      <c r="I1637" s="25" t="s">
        <v>9496</v>
      </c>
      <c r="J1637" s="24">
        <v>2.4258042837333696E-4</v>
      </c>
      <c r="K1637" s="24">
        <v>0.36140990120618233</v>
      </c>
      <c r="L1637" s="24">
        <v>0.63834751836544446</v>
      </c>
    </row>
    <row r="1638" spans="1:12" ht="306" x14ac:dyDescent="0.2">
      <c r="A1638" s="25" t="s">
        <v>273</v>
      </c>
      <c r="B1638" s="25" t="s">
        <v>2319</v>
      </c>
      <c r="C1638" s="25" t="s">
        <v>14</v>
      </c>
      <c r="D1638" s="25" t="s">
        <v>407</v>
      </c>
      <c r="E1638" s="24" t="b">
        <v>0</v>
      </c>
      <c r="F1638" s="25" t="s">
        <v>11</v>
      </c>
      <c r="G1638" s="25" t="s">
        <v>2327</v>
      </c>
      <c r="H1638" s="25" t="s">
        <v>9497</v>
      </c>
      <c r="I1638" s="25" t="s">
        <v>9498</v>
      </c>
      <c r="J1638" s="24">
        <v>4.8676939130329018E-7</v>
      </c>
      <c r="K1638" s="24">
        <v>5.0937728355867776E-5</v>
      </c>
      <c r="L1638" s="24">
        <v>0.9999485755022528</v>
      </c>
    </row>
    <row r="1639" spans="1:12" ht="204" x14ac:dyDescent="0.2">
      <c r="A1639" s="25" t="s">
        <v>1626</v>
      </c>
      <c r="B1639" s="25" t="s">
        <v>1627</v>
      </c>
      <c r="C1639" s="25" t="s">
        <v>14</v>
      </c>
      <c r="D1639" s="25" t="s">
        <v>407</v>
      </c>
      <c r="E1639" s="24" t="b">
        <v>0</v>
      </c>
      <c r="F1639" s="25" t="s">
        <v>11</v>
      </c>
      <c r="G1639" s="25" t="s">
        <v>1628</v>
      </c>
      <c r="H1639" s="25" t="s">
        <v>1629</v>
      </c>
      <c r="I1639" s="25" t="s">
        <v>1630</v>
      </c>
      <c r="J1639" s="24">
        <v>2.4090516737885918E-8</v>
      </c>
      <c r="K1639" s="24">
        <v>2.0992300058445208E-5</v>
      </c>
      <c r="L1639" s="24">
        <v>0.99997898360942472</v>
      </c>
    </row>
    <row r="1640" spans="1:12" ht="255" x14ac:dyDescent="0.2">
      <c r="A1640" s="25" t="s">
        <v>5812</v>
      </c>
      <c r="B1640" s="25" t="s">
        <v>5813</v>
      </c>
      <c r="C1640" s="25" t="s">
        <v>14</v>
      </c>
      <c r="D1640" s="25" t="s">
        <v>5775</v>
      </c>
      <c r="E1640" s="24" t="b">
        <v>0</v>
      </c>
      <c r="F1640" s="25" t="s">
        <v>11</v>
      </c>
      <c r="G1640" s="25" t="s">
        <v>5814</v>
      </c>
      <c r="H1640" s="25" t="s">
        <v>5817</v>
      </c>
      <c r="I1640" s="25" t="s">
        <v>5818</v>
      </c>
      <c r="J1640" s="24">
        <v>3.8356727191236058E-3</v>
      </c>
      <c r="K1640" s="24">
        <v>2.8444252868562E-7</v>
      </c>
      <c r="L1640" s="24">
        <v>0.99616404283834781</v>
      </c>
    </row>
    <row r="1641" spans="1:12" ht="127.5" x14ac:dyDescent="0.2">
      <c r="A1641" s="25" t="s">
        <v>7629</v>
      </c>
      <c r="B1641" s="25" t="s">
        <v>7630</v>
      </c>
      <c r="C1641" s="25" t="s">
        <v>14</v>
      </c>
      <c r="D1641" s="25" t="s">
        <v>6339</v>
      </c>
      <c r="E1641" s="24" t="b">
        <v>0</v>
      </c>
      <c r="F1641" s="25" t="s">
        <v>11</v>
      </c>
      <c r="G1641" s="25" t="s">
        <v>9085</v>
      </c>
      <c r="H1641" s="25" t="s">
        <v>10884</v>
      </c>
      <c r="I1641" s="25" t="s">
        <v>7632</v>
      </c>
      <c r="J1641" s="24">
        <v>2.1035326575733184E-9</v>
      </c>
      <c r="K1641" s="24">
        <v>4.8195322145307483E-11</v>
      </c>
      <c r="L1641" s="24">
        <v>0.99999999784827209</v>
      </c>
    </row>
    <row r="1642" spans="1:12" ht="114.75" x14ac:dyDescent="0.2">
      <c r="A1642" s="25" t="s">
        <v>7629</v>
      </c>
      <c r="B1642" s="25" t="s">
        <v>7630</v>
      </c>
      <c r="C1642" s="25" t="s">
        <v>14</v>
      </c>
      <c r="D1642" s="25" t="s">
        <v>6339</v>
      </c>
      <c r="E1642" s="24" t="b">
        <v>0</v>
      </c>
      <c r="F1642" s="25" t="s">
        <v>11</v>
      </c>
      <c r="G1642" s="25" t="s">
        <v>10884</v>
      </c>
      <c r="H1642" s="25" t="s">
        <v>7632</v>
      </c>
      <c r="I1642" s="25" t="s">
        <v>9085</v>
      </c>
      <c r="J1642" s="24">
        <v>2.5877280678418656E-10</v>
      </c>
      <c r="K1642" s="24">
        <v>1.0461644623946927E-11</v>
      </c>
      <c r="L1642" s="24">
        <v>0.99999999973076559</v>
      </c>
    </row>
    <row r="1643" spans="1:12" ht="89.25" x14ac:dyDescent="0.2">
      <c r="A1643" s="25" t="s">
        <v>141</v>
      </c>
      <c r="B1643" s="25" t="s">
        <v>142</v>
      </c>
      <c r="C1643" s="25" t="s">
        <v>14</v>
      </c>
      <c r="D1643" s="25" t="s">
        <v>96</v>
      </c>
      <c r="E1643" s="24" t="b">
        <v>0</v>
      </c>
      <c r="F1643" s="25" t="s">
        <v>11</v>
      </c>
      <c r="G1643" s="25" t="s">
        <v>143</v>
      </c>
      <c r="H1643" s="25" t="s">
        <v>144</v>
      </c>
      <c r="I1643" s="25" t="s">
        <v>9100</v>
      </c>
      <c r="J1643" s="24">
        <v>1.0328455540836377E-7</v>
      </c>
      <c r="K1643" s="24">
        <v>2.1663939907922019E-2</v>
      </c>
      <c r="L1643" s="24">
        <v>0.9783359568075225</v>
      </c>
    </row>
    <row r="1644" spans="1:12" ht="89.25" x14ac:dyDescent="0.2">
      <c r="A1644" s="25" t="s">
        <v>285</v>
      </c>
      <c r="B1644" s="25" t="s">
        <v>286</v>
      </c>
      <c r="C1644" s="25" t="s">
        <v>14</v>
      </c>
      <c r="D1644" s="25" t="s">
        <v>96</v>
      </c>
      <c r="E1644" s="24" t="b">
        <v>0</v>
      </c>
      <c r="F1644" s="25" t="s">
        <v>11</v>
      </c>
      <c r="G1644" s="25" t="s">
        <v>287</v>
      </c>
      <c r="H1644" s="25" t="s">
        <v>288</v>
      </c>
      <c r="I1644" s="25" t="s">
        <v>289</v>
      </c>
      <c r="J1644" s="24">
        <v>1.0112484083767732E-9</v>
      </c>
      <c r="K1644" s="24">
        <v>0.28211329147765063</v>
      </c>
      <c r="L1644" s="24">
        <v>0.71788670751110106</v>
      </c>
    </row>
    <row r="1645" spans="1:12" ht="140.25" x14ac:dyDescent="0.2">
      <c r="A1645" s="25" t="s">
        <v>5049</v>
      </c>
      <c r="B1645" s="25" t="s">
        <v>5050</v>
      </c>
      <c r="C1645" s="25" t="s">
        <v>14</v>
      </c>
      <c r="D1645" s="25" t="s">
        <v>4127</v>
      </c>
      <c r="E1645" s="24" t="b">
        <v>0</v>
      </c>
      <c r="F1645" s="25" t="s">
        <v>11</v>
      </c>
      <c r="G1645" s="25" t="s">
        <v>9085</v>
      </c>
      <c r="H1645" s="25" t="s">
        <v>5051</v>
      </c>
      <c r="I1645" s="25" t="s">
        <v>5052</v>
      </c>
      <c r="J1645" s="24">
        <v>1.3281116658334937E-6</v>
      </c>
      <c r="K1645" s="24">
        <v>1.0354904035872454E-9</v>
      </c>
      <c r="L1645" s="24">
        <v>0.99999867085284366</v>
      </c>
    </row>
    <row r="1646" spans="1:12" ht="114.75" x14ac:dyDescent="0.2">
      <c r="A1646" s="25" t="s">
        <v>5049</v>
      </c>
      <c r="B1646" s="25" t="s">
        <v>5053</v>
      </c>
      <c r="C1646" s="25" t="s">
        <v>14</v>
      </c>
      <c r="D1646" s="25" t="s">
        <v>4127</v>
      </c>
      <c r="E1646" s="24" t="b">
        <v>0</v>
      </c>
      <c r="F1646" s="25" t="s">
        <v>11</v>
      </c>
      <c r="G1646" s="25" t="s">
        <v>5051</v>
      </c>
      <c r="H1646" s="25" t="s">
        <v>5054</v>
      </c>
      <c r="I1646" s="25" t="s">
        <v>5055</v>
      </c>
      <c r="J1646" s="24">
        <v>2.2953381766431863E-6</v>
      </c>
      <c r="K1646" s="24">
        <v>8.2067060789364653E-9</v>
      </c>
      <c r="L1646" s="24">
        <v>0.99999769645511727</v>
      </c>
    </row>
    <row r="1647" spans="1:12" ht="127.5" x14ac:dyDescent="0.2">
      <c r="A1647" s="25" t="s">
        <v>1462</v>
      </c>
      <c r="B1647" s="25" t="s">
        <v>1467</v>
      </c>
      <c r="C1647" s="25" t="s">
        <v>14</v>
      </c>
      <c r="D1647" s="25" t="s">
        <v>407</v>
      </c>
      <c r="E1647" s="24" t="b">
        <v>0</v>
      </c>
      <c r="F1647" s="25" t="s">
        <v>11</v>
      </c>
      <c r="G1647" s="25" t="s">
        <v>9085</v>
      </c>
      <c r="H1647" s="25" t="s">
        <v>1468</v>
      </c>
      <c r="I1647" s="25" t="s">
        <v>1469</v>
      </c>
      <c r="J1647" s="24">
        <v>7.4595446676266679E-9</v>
      </c>
      <c r="K1647" s="24">
        <v>2.8512788603680126E-3</v>
      </c>
      <c r="L1647" s="24">
        <v>0.99714871368008728</v>
      </c>
    </row>
    <row r="1648" spans="1:12" ht="140.25" x14ac:dyDescent="0.2">
      <c r="A1648" s="25" t="s">
        <v>1024</v>
      </c>
      <c r="B1648" s="25" t="s">
        <v>1025</v>
      </c>
      <c r="C1648" s="25" t="s">
        <v>14</v>
      </c>
      <c r="D1648" s="25" t="s">
        <v>407</v>
      </c>
      <c r="E1648" s="24" t="b">
        <v>0</v>
      </c>
      <c r="F1648" s="25" t="s">
        <v>11</v>
      </c>
      <c r="G1648" s="25" t="s">
        <v>1026</v>
      </c>
      <c r="H1648" s="25" t="s">
        <v>9246</v>
      </c>
      <c r="I1648" s="25" t="s">
        <v>9247</v>
      </c>
      <c r="J1648" s="24">
        <v>1.5586705061106488E-10</v>
      </c>
      <c r="K1648" s="24">
        <v>4.8826248202817767E-8</v>
      </c>
      <c r="L1648" s="24">
        <v>0.99999995101788475</v>
      </c>
    </row>
    <row r="1649" spans="1:12" ht="255" x14ac:dyDescent="0.2">
      <c r="A1649" s="25" t="s">
        <v>1024</v>
      </c>
      <c r="B1649" s="25" t="s">
        <v>1029</v>
      </c>
      <c r="C1649" s="25" t="s">
        <v>14</v>
      </c>
      <c r="D1649" s="25" t="s">
        <v>407</v>
      </c>
      <c r="E1649" s="24" t="b">
        <v>0</v>
      </c>
      <c r="F1649" s="25" t="s">
        <v>11</v>
      </c>
      <c r="G1649" s="25" t="s">
        <v>1030</v>
      </c>
      <c r="H1649" s="25" t="s">
        <v>9248</v>
      </c>
      <c r="I1649" s="25" t="s">
        <v>9249</v>
      </c>
      <c r="J1649" s="24">
        <v>2.0588702714033688E-8</v>
      </c>
      <c r="K1649" s="24">
        <v>3.407324926425637E-6</v>
      </c>
      <c r="L1649" s="24">
        <v>0.99999657208637083</v>
      </c>
    </row>
    <row r="1650" spans="1:12" ht="102" x14ac:dyDescent="0.2">
      <c r="A1650" s="25" t="s">
        <v>1024</v>
      </c>
      <c r="B1650" s="25" t="s">
        <v>4612</v>
      </c>
      <c r="C1650" s="25" t="s">
        <v>14</v>
      </c>
      <c r="D1650" s="25" t="s">
        <v>4127</v>
      </c>
      <c r="E1650" s="24" t="b">
        <v>0</v>
      </c>
      <c r="F1650" s="25" t="s">
        <v>11</v>
      </c>
      <c r="G1650" s="25" t="s">
        <v>10030</v>
      </c>
      <c r="H1650" s="25" t="s">
        <v>4614</v>
      </c>
      <c r="I1650" s="25" t="s">
        <v>4615</v>
      </c>
      <c r="J1650" s="24">
        <v>7.1157890007033113E-10</v>
      </c>
      <c r="K1650" s="24">
        <v>1.3386897992699492E-7</v>
      </c>
      <c r="L1650" s="24">
        <v>0.99999986541944119</v>
      </c>
    </row>
    <row r="1651" spans="1:12" ht="165.75" x14ac:dyDescent="0.2">
      <c r="A1651" s="25" t="s">
        <v>5719</v>
      </c>
      <c r="B1651" s="25" t="s">
        <v>5720</v>
      </c>
      <c r="C1651" s="25" t="s">
        <v>14</v>
      </c>
      <c r="D1651" s="25" t="s">
        <v>4127</v>
      </c>
      <c r="E1651" s="24" t="b">
        <v>0</v>
      </c>
      <c r="F1651" s="25" t="s">
        <v>11</v>
      </c>
      <c r="G1651" s="25" t="s">
        <v>9085</v>
      </c>
      <c r="H1651" s="25" t="s">
        <v>5721</v>
      </c>
      <c r="I1651" s="25" t="s">
        <v>10368</v>
      </c>
      <c r="J1651" s="24">
        <v>1.4867807917075678E-5</v>
      </c>
      <c r="K1651" s="24">
        <v>5.4393522256199058E-9</v>
      </c>
      <c r="L1651" s="24">
        <v>0.99998512675273066</v>
      </c>
    </row>
    <row r="1652" spans="1:12" ht="76.5" x14ac:dyDescent="0.2">
      <c r="A1652" s="25" t="s">
        <v>5719</v>
      </c>
      <c r="B1652" s="25" t="s">
        <v>5720</v>
      </c>
      <c r="C1652" s="25" t="s">
        <v>14</v>
      </c>
      <c r="D1652" s="25" t="s">
        <v>4127</v>
      </c>
      <c r="E1652" s="24" t="b">
        <v>1</v>
      </c>
      <c r="F1652" s="25" t="s">
        <v>11</v>
      </c>
      <c r="G1652" s="25" t="s">
        <v>9085</v>
      </c>
      <c r="H1652" s="25" t="s">
        <v>5723</v>
      </c>
      <c r="I1652" s="25" t="s">
        <v>5724</v>
      </c>
      <c r="J1652" s="24">
        <v>4.8088807389091109E-25</v>
      </c>
      <c r="K1652" s="24">
        <v>6.5302012426065921E-14</v>
      </c>
      <c r="L1652" s="24">
        <v>0.99999999999993472</v>
      </c>
    </row>
    <row r="1653" spans="1:12" ht="127.5" x14ac:dyDescent="0.2">
      <c r="A1653" s="25" t="s">
        <v>687</v>
      </c>
      <c r="B1653" s="25" t="s">
        <v>688</v>
      </c>
      <c r="C1653" s="25" t="s">
        <v>14</v>
      </c>
      <c r="D1653" s="25" t="s">
        <v>407</v>
      </c>
      <c r="E1653" s="24" t="b">
        <v>0</v>
      </c>
      <c r="F1653" s="25" t="s">
        <v>11</v>
      </c>
      <c r="G1653" s="25" t="s">
        <v>689</v>
      </c>
      <c r="H1653" s="25" t="s">
        <v>690</v>
      </c>
      <c r="I1653" s="25" t="s">
        <v>9191</v>
      </c>
      <c r="J1653" s="24">
        <v>8.2377994500275799E-6</v>
      </c>
      <c r="K1653" s="24">
        <v>3.2635810509595159E-3</v>
      </c>
      <c r="L1653" s="24">
        <v>0.99672818114959039</v>
      </c>
    </row>
    <row r="1654" spans="1:12" ht="102" x14ac:dyDescent="0.2">
      <c r="A1654" s="25" t="s">
        <v>4243</v>
      </c>
      <c r="B1654" s="25" t="s">
        <v>4244</v>
      </c>
      <c r="C1654" s="25" t="s">
        <v>14</v>
      </c>
      <c r="D1654" s="25" t="s">
        <v>4127</v>
      </c>
      <c r="E1654" s="24" t="b">
        <v>0</v>
      </c>
      <c r="F1654" s="25" t="s">
        <v>11</v>
      </c>
      <c r="G1654" s="25" t="s">
        <v>4245</v>
      </c>
      <c r="H1654" s="25" t="s">
        <v>4246</v>
      </c>
      <c r="I1654" s="25" t="s">
        <v>4247</v>
      </c>
      <c r="J1654" s="24">
        <v>1.6169965300226271E-6</v>
      </c>
      <c r="K1654" s="24">
        <v>1.8886817133293148E-9</v>
      </c>
      <c r="L1654" s="24">
        <v>0.99999838111478834</v>
      </c>
    </row>
    <row r="1655" spans="1:12" ht="191.25" x14ac:dyDescent="0.2">
      <c r="A1655" s="25" t="s">
        <v>5086</v>
      </c>
      <c r="B1655" s="25" t="s">
        <v>5087</v>
      </c>
      <c r="C1655" s="25" t="s">
        <v>14</v>
      </c>
      <c r="D1655" s="25" t="s">
        <v>4127</v>
      </c>
      <c r="E1655" s="24" t="b">
        <v>0</v>
      </c>
      <c r="F1655" s="25" t="s">
        <v>11</v>
      </c>
      <c r="G1655" s="25" t="s">
        <v>5088</v>
      </c>
      <c r="H1655" s="25" t="s">
        <v>5089</v>
      </c>
      <c r="I1655" s="25" t="s">
        <v>5090</v>
      </c>
      <c r="J1655" s="24">
        <v>2.046242261577678E-5</v>
      </c>
      <c r="K1655" s="24">
        <v>1.0289552113516398E-3</v>
      </c>
      <c r="L1655" s="24">
        <v>0.99895058236603262</v>
      </c>
    </row>
    <row r="1656" spans="1:12" ht="216.75" x14ac:dyDescent="0.2">
      <c r="A1656" s="25" t="s">
        <v>2182</v>
      </c>
      <c r="B1656" s="25" t="s">
        <v>2183</v>
      </c>
      <c r="C1656" s="25" t="s">
        <v>14</v>
      </c>
      <c r="D1656" s="25" t="s">
        <v>407</v>
      </c>
      <c r="E1656" s="24" t="b">
        <v>0</v>
      </c>
      <c r="F1656" s="25" t="s">
        <v>11</v>
      </c>
      <c r="G1656" s="25" t="s">
        <v>9474</v>
      </c>
      <c r="H1656" s="25" t="s">
        <v>2185</v>
      </c>
      <c r="I1656" s="25" t="s">
        <v>9475</v>
      </c>
      <c r="J1656" s="24">
        <v>1.9345687857155894E-8</v>
      </c>
      <c r="K1656" s="24">
        <v>3.5902265809813795E-2</v>
      </c>
      <c r="L1656" s="24">
        <v>0.96409771484449835</v>
      </c>
    </row>
    <row r="1657" spans="1:12" ht="191.25" x14ac:dyDescent="0.2">
      <c r="A1657" s="25" t="s">
        <v>6036</v>
      </c>
      <c r="B1657" s="25" t="s">
        <v>6037</v>
      </c>
      <c r="C1657" s="25" t="s">
        <v>14</v>
      </c>
      <c r="D1657" s="25" t="s">
        <v>5924</v>
      </c>
      <c r="E1657" s="24" t="b">
        <v>0</v>
      </c>
      <c r="F1657" s="25" t="s">
        <v>11</v>
      </c>
      <c r="G1657" s="25" t="s">
        <v>6038</v>
      </c>
      <c r="H1657" s="25" t="s">
        <v>6039</v>
      </c>
      <c r="I1657" s="25" t="s">
        <v>10428</v>
      </c>
      <c r="J1657" s="24">
        <v>1.9449912024980734E-5</v>
      </c>
      <c r="K1657" s="24">
        <v>1.7041862553942251E-5</v>
      </c>
      <c r="L1657" s="24">
        <v>0.99996350822542113</v>
      </c>
    </row>
    <row r="1658" spans="1:12" ht="102" x14ac:dyDescent="0.2">
      <c r="A1658" s="25" t="s">
        <v>3248</v>
      </c>
      <c r="B1658" s="25" t="s">
        <v>3249</v>
      </c>
      <c r="C1658" s="25" t="s">
        <v>14</v>
      </c>
      <c r="D1658" s="25" t="s">
        <v>3036</v>
      </c>
      <c r="E1658" s="24" t="b">
        <v>0</v>
      </c>
      <c r="F1658" s="25" t="s">
        <v>11</v>
      </c>
      <c r="G1658" s="25" t="s">
        <v>9085</v>
      </c>
      <c r="H1658" s="25" t="s">
        <v>3250</v>
      </c>
      <c r="I1658" s="25" t="s">
        <v>9647</v>
      </c>
      <c r="J1658" s="24">
        <v>1.132088858608805E-8</v>
      </c>
      <c r="K1658" s="24">
        <v>3.7330372795350659E-3</v>
      </c>
      <c r="L1658" s="24">
        <v>0.99626695139957633</v>
      </c>
    </row>
    <row r="1659" spans="1:12" ht="191.25" x14ac:dyDescent="0.2">
      <c r="A1659" s="25" t="s">
        <v>1273</v>
      </c>
      <c r="B1659" s="25" t="s">
        <v>8920</v>
      </c>
      <c r="C1659" s="25" t="s">
        <v>14</v>
      </c>
      <c r="D1659" s="25" t="s">
        <v>8821</v>
      </c>
      <c r="E1659" s="24" t="b">
        <v>0</v>
      </c>
      <c r="F1659" s="25" t="s">
        <v>11</v>
      </c>
      <c r="G1659" s="25" t="s">
        <v>8924</v>
      </c>
      <c r="H1659" s="25" t="s">
        <v>11274</v>
      </c>
      <c r="I1659" s="25" t="s">
        <v>11275</v>
      </c>
      <c r="J1659" s="24">
        <v>2.5507084367419883E-6</v>
      </c>
      <c r="K1659" s="24">
        <v>9.0974435419754503E-8</v>
      </c>
      <c r="L1659" s="24">
        <v>0.99999735831712788</v>
      </c>
    </row>
    <row r="1660" spans="1:12" ht="114.75" x14ac:dyDescent="0.2">
      <c r="A1660" s="25" t="s">
        <v>5314</v>
      </c>
      <c r="B1660" s="25" t="s">
        <v>5315</v>
      </c>
      <c r="C1660" s="25" t="s">
        <v>14</v>
      </c>
      <c r="D1660" s="25" t="s">
        <v>4127</v>
      </c>
      <c r="E1660" s="24" t="b">
        <v>0</v>
      </c>
      <c r="F1660" s="25" t="s">
        <v>11</v>
      </c>
      <c r="G1660" s="25" t="s">
        <v>5316</v>
      </c>
      <c r="H1660" s="25" t="s">
        <v>10250</v>
      </c>
      <c r="I1660" s="25" t="s">
        <v>5318</v>
      </c>
      <c r="J1660" s="24">
        <v>1.0737956819547022E-7</v>
      </c>
      <c r="K1660" s="24">
        <v>3.3666939975927205E-9</v>
      </c>
      <c r="L1660" s="24">
        <v>0.99999988925373784</v>
      </c>
    </row>
    <row r="1661" spans="1:12" ht="89.25" x14ac:dyDescent="0.2">
      <c r="A1661" s="25" t="s">
        <v>5314</v>
      </c>
      <c r="B1661" s="25" t="s">
        <v>5319</v>
      </c>
      <c r="C1661" s="25" t="s">
        <v>14</v>
      </c>
      <c r="D1661" s="25" t="s">
        <v>4127</v>
      </c>
      <c r="E1661" s="24" t="b">
        <v>0</v>
      </c>
      <c r="F1661" s="25" t="s">
        <v>11</v>
      </c>
      <c r="G1661" s="25" t="s">
        <v>5320</v>
      </c>
      <c r="H1661" s="25" t="s">
        <v>10251</v>
      </c>
      <c r="I1661" s="25" t="s">
        <v>9085</v>
      </c>
      <c r="J1661" s="24">
        <v>5.151407042467021E-10</v>
      </c>
      <c r="K1661" s="24">
        <v>3.0485620614197775E-7</v>
      </c>
      <c r="L1661" s="24">
        <v>0.99999969462865312</v>
      </c>
    </row>
    <row r="1662" spans="1:12" ht="114.75" x14ac:dyDescent="0.2">
      <c r="A1662" s="25" t="s">
        <v>8764</v>
      </c>
      <c r="B1662" s="25" t="s">
        <v>8765</v>
      </c>
      <c r="C1662" s="25" t="s">
        <v>14</v>
      </c>
      <c r="D1662" s="25" t="s">
        <v>8766</v>
      </c>
      <c r="E1662" s="24" t="b">
        <v>0</v>
      </c>
      <c r="F1662" s="25" t="s">
        <v>11</v>
      </c>
      <c r="G1662" s="25" t="s">
        <v>8767</v>
      </c>
      <c r="H1662" s="25" t="s">
        <v>8768</v>
      </c>
      <c r="I1662" s="25" t="s">
        <v>11234</v>
      </c>
      <c r="J1662" s="24">
        <v>1.7663580279000793E-2</v>
      </c>
      <c r="K1662" s="24">
        <v>4.9949926000106544E-8</v>
      </c>
      <c r="L1662" s="24">
        <v>0.98233636977107319</v>
      </c>
    </row>
    <row r="1663" spans="1:12" ht="114.75" x14ac:dyDescent="0.2">
      <c r="A1663" s="25" t="s">
        <v>8764</v>
      </c>
      <c r="B1663" s="25" t="s">
        <v>8770</v>
      </c>
      <c r="C1663" s="25" t="s">
        <v>14</v>
      </c>
      <c r="D1663" s="25" t="s">
        <v>8766</v>
      </c>
      <c r="E1663" s="24" t="b">
        <v>0</v>
      </c>
      <c r="F1663" s="25" t="s">
        <v>11</v>
      </c>
      <c r="G1663" s="25" t="s">
        <v>11235</v>
      </c>
      <c r="H1663" s="25" t="s">
        <v>8772</v>
      </c>
      <c r="I1663" s="25" t="s">
        <v>11236</v>
      </c>
      <c r="J1663" s="24">
        <v>1.6882694062173486E-7</v>
      </c>
      <c r="K1663" s="24">
        <v>9.8034269066057086E-10</v>
      </c>
      <c r="L1663" s="24">
        <v>0.99999983019271665</v>
      </c>
    </row>
    <row r="1664" spans="1:12" ht="76.5" x14ac:dyDescent="0.2">
      <c r="A1664" s="25" t="s">
        <v>8764</v>
      </c>
      <c r="B1664" s="25" t="s">
        <v>8774</v>
      </c>
      <c r="C1664" s="25" t="s">
        <v>14</v>
      </c>
      <c r="D1664" s="25" t="s">
        <v>8766</v>
      </c>
      <c r="E1664" s="24" t="b">
        <v>0</v>
      </c>
      <c r="F1664" s="25" t="s">
        <v>11</v>
      </c>
      <c r="G1664" s="25" t="s">
        <v>8775</v>
      </c>
      <c r="H1664" s="25" t="s">
        <v>8776</v>
      </c>
      <c r="I1664" s="25" t="s">
        <v>8777</v>
      </c>
      <c r="J1664" s="24">
        <v>5.5305290993895689E-7</v>
      </c>
      <c r="K1664" s="24">
        <v>2.9602228652025879E-9</v>
      </c>
      <c r="L1664" s="24">
        <v>0.99999944398686724</v>
      </c>
    </row>
    <row r="1665" spans="1:12" ht="114.75" x14ac:dyDescent="0.2">
      <c r="A1665" s="25" t="s">
        <v>8764</v>
      </c>
      <c r="B1665" s="25" t="s">
        <v>8778</v>
      </c>
      <c r="C1665" s="25" t="s">
        <v>14</v>
      </c>
      <c r="D1665" s="25" t="s">
        <v>8766</v>
      </c>
      <c r="E1665" s="24" t="b">
        <v>0</v>
      </c>
      <c r="F1665" s="25" t="s">
        <v>11</v>
      </c>
      <c r="G1665" s="25" t="s">
        <v>9085</v>
      </c>
      <c r="H1665" s="25" t="s">
        <v>11237</v>
      </c>
      <c r="I1665" s="25" t="s">
        <v>8780</v>
      </c>
      <c r="J1665" s="24">
        <v>6.9722054683678844E-4</v>
      </c>
      <c r="K1665" s="24">
        <v>1.6626668750101762E-7</v>
      </c>
      <c r="L1665" s="24">
        <v>0.99930261318647562</v>
      </c>
    </row>
    <row r="1666" spans="1:12" ht="153" x14ac:dyDescent="0.2">
      <c r="A1666" s="25" t="s">
        <v>8764</v>
      </c>
      <c r="B1666" s="25" t="s">
        <v>8781</v>
      </c>
      <c r="C1666" s="25" t="s">
        <v>14</v>
      </c>
      <c r="D1666" s="25" t="s">
        <v>8766</v>
      </c>
      <c r="E1666" s="24" t="b">
        <v>0</v>
      </c>
      <c r="F1666" s="25" t="s">
        <v>11</v>
      </c>
      <c r="G1666" s="25" t="s">
        <v>8782</v>
      </c>
      <c r="H1666" s="25" t="s">
        <v>8783</v>
      </c>
      <c r="I1666" s="25" t="s">
        <v>11238</v>
      </c>
      <c r="J1666" s="24">
        <v>2.5661255222705787E-6</v>
      </c>
      <c r="K1666" s="24">
        <v>9.5701408307531368E-8</v>
      </c>
      <c r="L1666" s="24">
        <v>0.99999733817306946</v>
      </c>
    </row>
    <row r="1667" spans="1:12" ht="114.75" x14ac:dyDescent="0.2">
      <c r="A1667" s="25" t="s">
        <v>8764</v>
      </c>
      <c r="B1667" s="25" t="s">
        <v>8785</v>
      </c>
      <c r="C1667" s="25" t="s">
        <v>14</v>
      </c>
      <c r="D1667" s="25" t="s">
        <v>8766</v>
      </c>
      <c r="E1667" s="24" t="b">
        <v>0</v>
      </c>
      <c r="F1667" s="25" t="s">
        <v>11</v>
      </c>
      <c r="G1667" s="25" t="s">
        <v>9085</v>
      </c>
      <c r="H1667" s="25" t="s">
        <v>8786</v>
      </c>
      <c r="I1667" s="25" t="s">
        <v>11239</v>
      </c>
      <c r="J1667" s="24">
        <v>5.378680172492874E-7</v>
      </c>
      <c r="K1667" s="24">
        <v>2.2633906272879187E-7</v>
      </c>
      <c r="L1667" s="24">
        <v>0.99999923579291994</v>
      </c>
    </row>
    <row r="1668" spans="1:12" ht="102" x14ac:dyDescent="0.2">
      <c r="A1668" s="25" t="s">
        <v>8898</v>
      </c>
      <c r="B1668" s="25" t="s">
        <v>8899</v>
      </c>
      <c r="C1668" s="25" t="s">
        <v>14</v>
      </c>
      <c r="D1668" s="25" t="s">
        <v>8821</v>
      </c>
      <c r="E1668" s="24" t="b">
        <v>0</v>
      </c>
      <c r="F1668" s="25" t="s">
        <v>11</v>
      </c>
      <c r="G1668" s="25" t="s">
        <v>8900</v>
      </c>
      <c r="H1668" s="25" t="s">
        <v>11264</v>
      </c>
      <c r="I1668" s="25" t="s">
        <v>11265</v>
      </c>
      <c r="J1668" s="24">
        <v>0.30033187208089474</v>
      </c>
      <c r="K1668" s="24">
        <v>4.2351372568640561E-7</v>
      </c>
      <c r="L1668" s="24">
        <v>0.69966770440537951</v>
      </c>
    </row>
    <row r="1669" spans="1:12" ht="178.5" x14ac:dyDescent="0.2">
      <c r="A1669" s="25" t="s">
        <v>1019</v>
      </c>
      <c r="B1669" s="25" t="s">
        <v>1020</v>
      </c>
      <c r="C1669" s="25" t="s">
        <v>14</v>
      </c>
      <c r="D1669" s="25" t="s">
        <v>407</v>
      </c>
      <c r="E1669" s="24" t="b">
        <v>0</v>
      </c>
      <c r="F1669" s="25" t="s">
        <v>11</v>
      </c>
      <c r="G1669" s="25" t="s">
        <v>1021</v>
      </c>
      <c r="H1669" s="25" t="s">
        <v>1022</v>
      </c>
      <c r="I1669" s="25" t="s">
        <v>1023</v>
      </c>
      <c r="J1669" s="24">
        <v>9.1062344127679362E-6</v>
      </c>
      <c r="K1669" s="24">
        <v>6.5872454850463377E-2</v>
      </c>
      <c r="L1669" s="24">
        <v>0.93411843891512392</v>
      </c>
    </row>
    <row r="1670" spans="1:12" ht="114.75" x14ac:dyDescent="0.2">
      <c r="A1670" s="25" t="s">
        <v>9064</v>
      </c>
      <c r="B1670" s="25" t="s">
        <v>9065</v>
      </c>
      <c r="C1670" s="25" t="s">
        <v>14</v>
      </c>
      <c r="D1670" s="25" t="s">
        <v>8821</v>
      </c>
      <c r="E1670" s="24" t="b">
        <v>0</v>
      </c>
      <c r="F1670" s="25" t="s">
        <v>11</v>
      </c>
      <c r="G1670" s="25" t="s">
        <v>11311</v>
      </c>
      <c r="H1670" s="25" t="s">
        <v>11312</v>
      </c>
      <c r="I1670" s="25" t="s">
        <v>9085</v>
      </c>
      <c r="J1670" s="24">
        <v>1.7879009793356515E-6</v>
      </c>
      <c r="K1670" s="24">
        <v>2.3724584101297357E-8</v>
      </c>
      <c r="L1670" s="24">
        <v>0.99999818837443666</v>
      </c>
    </row>
    <row r="1671" spans="1:12" ht="229.5" x14ac:dyDescent="0.2">
      <c r="A1671" s="25" t="s">
        <v>7119</v>
      </c>
      <c r="B1671" s="25" t="s">
        <v>7120</v>
      </c>
      <c r="C1671" s="25" t="s">
        <v>14</v>
      </c>
      <c r="D1671" s="25" t="s">
        <v>6339</v>
      </c>
      <c r="E1671" s="24" t="b">
        <v>0</v>
      </c>
      <c r="F1671" s="25" t="s">
        <v>11</v>
      </c>
      <c r="G1671" s="25" t="s">
        <v>10742</v>
      </c>
      <c r="H1671" s="25" t="s">
        <v>7122</v>
      </c>
      <c r="I1671" s="25" t="s">
        <v>10743</v>
      </c>
      <c r="J1671" s="24">
        <v>3.0712666777012478E-6</v>
      </c>
      <c r="K1671" s="24">
        <v>2.12459852026708E-8</v>
      </c>
      <c r="L1671" s="24">
        <v>0.99999690748733716</v>
      </c>
    </row>
    <row r="1672" spans="1:12" ht="140.25" x14ac:dyDescent="0.2">
      <c r="A1672" s="25" t="s">
        <v>1241</v>
      </c>
      <c r="B1672" s="25" t="s">
        <v>1242</v>
      </c>
      <c r="C1672" s="25" t="s">
        <v>14</v>
      </c>
      <c r="D1672" s="25" t="s">
        <v>407</v>
      </c>
      <c r="E1672" s="24" t="b">
        <v>0</v>
      </c>
      <c r="F1672" s="25" t="s">
        <v>11</v>
      </c>
      <c r="G1672" s="25" t="s">
        <v>1243</v>
      </c>
      <c r="H1672" s="25" t="s">
        <v>1244</v>
      </c>
      <c r="I1672" s="25" t="s">
        <v>1245</v>
      </c>
      <c r="J1672" s="24">
        <v>1.9226615032855611E-7</v>
      </c>
      <c r="K1672" s="24">
        <v>1.1209910978842011E-4</v>
      </c>
      <c r="L1672" s="24">
        <v>0.99988770862406129</v>
      </c>
    </row>
    <row r="1673" spans="1:12" ht="89.25" x14ac:dyDescent="0.2">
      <c r="A1673" s="25" t="s">
        <v>4082</v>
      </c>
      <c r="B1673" s="25" t="s">
        <v>5416</v>
      </c>
      <c r="C1673" s="25" t="s">
        <v>14</v>
      </c>
      <c r="D1673" s="25" t="s">
        <v>4127</v>
      </c>
      <c r="E1673" s="24" t="b">
        <v>0</v>
      </c>
      <c r="F1673" s="25" t="s">
        <v>11</v>
      </c>
      <c r="G1673" s="25" t="s">
        <v>5417</v>
      </c>
      <c r="H1673" s="25" t="s">
        <v>10283</v>
      </c>
      <c r="I1673" s="25" t="s">
        <v>9085</v>
      </c>
      <c r="J1673" s="24">
        <v>4.0856274510454266E-7</v>
      </c>
      <c r="K1673" s="24">
        <v>2.3059379728791115E-8</v>
      </c>
      <c r="L1673" s="24">
        <v>0.99999956837787507</v>
      </c>
    </row>
    <row r="1674" spans="1:12" ht="89.25" x14ac:dyDescent="0.2">
      <c r="A1674" s="25" t="s">
        <v>4082</v>
      </c>
      <c r="B1674" s="25" t="s">
        <v>6254</v>
      </c>
      <c r="C1674" s="25" t="s">
        <v>14</v>
      </c>
      <c r="D1674" s="25" t="s">
        <v>5924</v>
      </c>
      <c r="E1674" s="24" t="b">
        <v>0</v>
      </c>
      <c r="F1674" s="25" t="s">
        <v>11</v>
      </c>
      <c r="G1674" s="25" t="s">
        <v>10482</v>
      </c>
      <c r="H1674" s="25" t="s">
        <v>6256</v>
      </c>
      <c r="I1674" s="25" t="s">
        <v>9085</v>
      </c>
      <c r="J1674" s="24">
        <v>2.3933912022090285E-5</v>
      </c>
      <c r="K1674" s="24">
        <v>2.7920361331951497E-3</v>
      </c>
      <c r="L1674" s="24">
        <v>0.99718402995478284</v>
      </c>
    </row>
    <row r="1675" spans="1:12" ht="153" x14ac:dyDescent="0.2">
      <c r="A1675" s="25" t="s">
        <v>4082</v>
      </c>
      <c r="B1675" s="25" t="s">
        <v>6254</v>
      </c>
      <c r="C1675" s="25" t="s">
        <v>14</v>
      </c>
      <c r="D1675" s="25" t="s">
        <v>5924</v>
      </c>
      <c r="E1675" s="24" t="b">
        <v>0</v>
      </c>
      <c r="F1675" s="25" t="s">
        <v>11</v>
      </c>
      <c r="G1675" s="25" t="s">
        <v>9085</v>
      </c>
      <c r="H1675" s="25" t="s">
        <v>10483</v>
      </c>
      <c r="I1675" s="25" t="s">
        <v>10484</v>
      </c>
      <c r="J1675" s="24">
        <v>0.28488267418872737</v>
      </c>
      <c r="K1675" s="24">
        <v>1.0927914113120563E-5</v>
      </c>
      <c r="L1675" s="24">
        <v>0.71510639789715946</v>
      </c>
    </row>
    <row r="1676" spans="1:12" ht="114.75" x14ac:dyDescent="0.2">
      <c r="A1676" s="25" t="s">
        <v>230</v>
      </c>
      <c r="B1676" s="25" t="s">
        <v>8808</v>
      </c>
      <c r="C1676" s="25" t="s">
        <v>14</v>
      </c>
      <c r="D1676" s="25" t="s">
        <v>8766</v>
      </c>
      <c r="E1676" s="24" t="b">
        <v>0</v>
      </c>
      <c r="F1676" s="25" t="s">
        <v>11</v>
      </c>
      <c r="G1676" s="25" t="s">
        <v>8809</v>
      </c>
      <c r="H1676" s="25" t="s">
        <v>8810</v>
      </c>
      <c r="I1676" s="25" t="s">
        <v>8811</v>
      </c>
      <c r="J1676" s="24">
        <v>9.4925069385201639E-3</v>
      </c>
      <c r="K1676" s="24">
        <v>5.1314888079274559E-8</v>
      </c>
      <c r="L1676" s="24">
        <v>0.99050744174659178</v>
      </c>
    </row>
    <row r="1677" spans="1:12" ht="127.5" x14ac:dyDescent="0.2">
      <c r="A1677" s="25" t="s">
        <v>1057</v>
      </c>
      <c r="B1677" s="25" t="s">
        <v>1058</v>
      </c>
      <c r="C1677" s="25" t="s">
        <v>14</v>
      </c>
      <c r="D1677" s="25" t="s">
        <v>407</v>
      </c>
      <c r="E1677" s="24" t="b">
        <v>0</v>
      </c>
      <c r="F1677" s="25" t="s">
        <v>11</v>
      </c>
      <c r="G1677" s="25" t="s">
        <v>1059</v>
      </c>
      <c r="H1677" s="25" t="s">
        <v>1060</v>
      </c>
      <c r="I1677" s="25" t="s">
        <v>9255</v>
      </c>
      <c r="J1677" s="24">
        <v>6.8178746538746108E-9</v>
      </c>
      <c r="K1677" s="24">
        <v>6.4674605222213298E-7</v>
      </c>
      <c r="L1677" s="24">
        <v>0.99999934643607313</v>
      </c>
    </row>
    <row r="1678" spans="1:12" ht="153" x14ac:dyDescent="0.2">
      <c r="A1678" s="25" t="s">
        <v>1057</v>
      </c>
      <c r="B1678" s="25" t="s">
        <v>3714</v>
      </c>
      <c r="C1678" s="25" t="s">
        <v>14</v>
      </c>
      <c r="D1678" s="25" t="s">
        <v>3710</v>
      </c>
      <c r="E1678" s="24" t="b">
        <v>0</v>
      </c>
      <c r="F1678" s="25" t="s">
        <v>11</v>
      </c>
      <c r="G1678" s="25" t="s">
        <v>3721</v>
      </c>
      <c r="H1678" s="25" t="s">
        <v>9731</v>
      </c>
      <c r="I1678" s="25" t="s">
        <v>9732</v>
      </c>
      <c r="J1678" s="24">
        <v>6.9882577700267686E-9</v>
      </c>
      <c r="K1678" s="24">
        <v>2.063350144655773E-8</v>
      </c>
      <c r="L1678" s="24">
        <v>0.99999997237824079</v>
      </c>
    </row>
    <row r="1679" spans="1:12" ht="242.25" x14ac:dyDescent="0.2">
      <c r="A1679" s="25" t="s">
        <v>1057</v>
      </c>
      <c r="B1679" s="25" t="s">
        <v>3714</v>
      </c>
      <c r="C1679" s="25" t="s">
        <v>14</v>
      </c>
      <c r="D1679" s="25" t="s">
        <v>3710</v>
      </c>
      <c r="E1679" s="24" t="b">
        <v>0</v>
      </c>
      <c r="F1679" s="25" t="s">
        <v>11</v>
      </c>
      <c r="G1679" s="25" t="s">
        <v>9731</v>
      </c>
      <c r="H1679" s="25" t="s">
        <v>9733</v>
      </c>
      <c r="I1679" s="25" t="s">
        <v>9734</v>
      </c>
      <c r="J1679" s="24">
        <v>3.752331100436707E-10</v>
      </c>
      <c r="K1679" s="24">
        <v>9.0720723369777461E-9</v>
      </c>
      <c r="L1679" s="24">
        <v>0.99999999055269451</v>
      </c>
    </row>
    <row r="1680" spans="1:12" ht="204" x14ac:dyDescent="0.2">
      <c r="A1680" s="25" t="s">
        <v>1057</v>
      </c>
      <c r="B1680" s="25" t="s">
        <v>3714</v>
      </c>
      <c r="C1680" s="25" t="s">
        <v>14</v>
      </c>
      <c r="D1680" s="25" t="s">
        <v>3710</v>
      </c>
      <c r="E1680" s="24" t="b">
        <v>0</v>
      </c>
      <c r="F1680" s="25" t="s">
        <v>11</v>
      </c>
      <c r="G1680" s="25" t="s">
        <v>9733</v>
      </c>
      <c r="H1680" s="25" t="s">
        <v>9735</v>
      </c>
      <c r="I1680" s="25" t="s">
        <v>3727</v>
      </c>
      <c r="J1680" s="24">
        <v>7.0798443582198256E-9</v>
      </c>
      <c r="K1680" s="24">
        <v>1.0523151466225002E-7</v>
      </c>
      <c r="L1680" s="24">
        <v>0.99999988768864112</v>
      </c>
    </row>
    <row r="1681" spans="1:12" ht="216.75" x14ac:dyDescent="0.2">
      <c r="A1681" s="25" t="s">
        <v>1057</v>
      </c>
      <c r="B1681" s="25" t="s">
        <v>3714</v>
      </c>
      <c r="C1681" s="25" t="s">
        <v>14</v>
      </c>
      <c r="D1681" s="25" t="s">
        <v>3710</v>
      </c>
      <c r="E1681" s="24" t="b">
        <v>0</v>
      </c>
      <c r="F1681" s="25" t="s">
        <v>11</v>
      </c>
      <c r="G1681" s="25" t="s">
        <v>9735</v>
      </c>
      <c r="H1681" s="25" t="s">
        <v>3728</v>
      </c>
      <c r="I1681" s="25" t="s">
        <v>9736</v>
      </c>
      <c r="J1681" s="24">
        <v>7.5408985218240337E-8</v>
      </c>
      <c r="K1681" s="24">
        <v>4.3427695916512105E-7</v>
      </c>
      <c r="L1681" s="24">
        <v>0.99999949031405566</v>
      </c>
    </row>
    <row r="1682" spans="1:12" ht="114.75" x14ac:dyDescent="0.2">
      <c r="A1682" s="25" t="s">
        <v>1057</v>
      </c>
      <c r="B1682" s="25" t="s">
        <v>3714</v>
      </c>
      <c r="C1682" s="25" t="s">
        <v>14</v>
      </c>
      <c r="D1682" s="25" t="s">
        <v>3710</v>
      </c>
      <c r="E1682" s="24" t="b">
        <v>0</v>
      </c>
      <c r="F1682" s="25" t="s">
        <v>11</v>
      </c>
      <c r="G1682" s="25" t="s">
        <v>3730</v>
      </c>
      <c r="H1682" s="25" t="s">
        <v>9737</v>
      </c>
      <c r="I1682" s="25" t="s">
        <v>9738</v>
      </c>
      <c r="J1682" s="24">
        <v>1.832756689769615E-5</v>
      </c>
      <c r="K1682" s="24">
        <v>1.4587894947774641E-6</v>
      </c>
      <c r="L1682" s="24">
        <v>0.99998021364360745</v>
      </c>
    </row>
    <row r="1683" spans="1:12" ht="140.25" x14ac:dyDescent="0.2">
      <c r="A1683" s="25" t="s">
        <v>1057</v>
      </c>
      <c r="B1683" s="25" t="s">
        <v>3714</v>
      </c>
      <c r="C1683" s="25" t="s">
        <v>14</v>
      </c>
      <c r="D1683" s="25" t="s">
        <v>3710</v>
      </c>
      <c r="E1683" s="24" t="b">
        <v>0</v>
      </c>
      <c r="F1683" s="25" t="s">
        <v>11</v>
      </c>
      <c r="G1683" s="25" t="s">
        <v>3733</v>
      </c>
      <c r="H1683" s="25" t="s">
        <v>9739</v>
      </c>
      <c r="I1683" s="25" t="s">
        <v>3735</v>
      </c>
      <c r="J1683" s="24">
        <v>2.3329000448987413E-11</v>
      </c>
      <c r="K1683" s="24">
        <v>8.3745529120411742E-8</v>
      </c>
      <c r="L1683" s="24">
        <v>0.99999991623114182</v>
      </c>
    </row>
    <row r="1684" spans="1:12" ht="89.25" x14ac:dyDescent="0.2">
      <c r="A1684" s="25" t="s">
        <v>3439</v>
      </c>
      <c r="B1684" s="25" t="s">
        <v>3440</v>
      </c>
      <c r="C1684" s="25" t="s">
        <v>14</v>
      </c>
      <c r="D1684" s="25" t="s">
        <v>3036</v>
      </c>
      <c r="E1684" s="24" t="b">
        <v>0</v>
      </c>
      <c r="F1684" s="25" t="s">
        <v>11</v>
      </c>
      <c r="G1684" s="25" t="s">
        <v>3441</v>
      </c>
      <c r="H1684" s="25" t="s">
        <v>9685</v>
      </c>
      <c r="I1684" s="25" t="s">
        <v>3443</v>
      </c>
      <c r="J1684" s="24">
        <v>1.8324716797552221E-5</v>
      </c>
      <c r="K1684" s="24">
        <v>5.2978136251540303E-5</v>
      </c>
      <c r="L1684" s="24">
        <v>0.99992869714695087</v>
      </c>
    </row>
    <row r="1685" spans="1:12" ht="114.75" x14ac:dyDescent="0.2">
      <c r="A1685" s="25" t="s">
        <v>3439</v>
      </c>
      <c r="B1685" s="25" t="s">
        <v>7801</v>
      </c>
      <c r="C1685" s="25" t="s">
        <v>14</v>
      </c>
      <c r="D1685" s="25" t="s">
        <v>6339</v>
      </c>
      <c r="E1685" s="24" t="b">
        <v>0</v>
      </c>
      <c r="F1685" s="25" t="s">
        <v>11</v>
      </c>
      <c r="G1685" s="25" t="s">
        <v>7802</v>
      </c>
      <c r="H1685" s="25" t="s">
        <v>7803</v>
      </c>
      <c r="I1685" s="25" t="s">
        <v>10928</v>
      </c>
      <c r="J1685" s="24">
        <v>2.4624908816064532E-5</v>
      </c>
      <c r="K1685" s="24">
        <v>2.6757452753318153E-7</v>
      </c>
      <c r="L1685" s="24">
        <v>0.99997510751665641</v>
      </c>
    </row>
    <row r="1686" spans="1:12" ht="102" x14ac:dyDescent="0.2">
      <c r="A1686" s="25" t="s">
        <v>3439</v>
      </c>
      <c r="B1686" s="25" t="s">
        <v>7805</v>
      </c>
      <c r="C1686" s="25" t="s">
        <v>14</v>
      </c>
      <c r="D1686" s="25" t="s">
        <v>6339</v>
      </c>
      <c r="E1686" s="24" t="b">
        <v>0</v>
      </c>
      <c r="F1686" s="25" t="s">
        <v>11</v>
      </c>
      <c r="G1686" s="25" t="s">
        <v>7803</v>
      </c>
      <c r="H1686" s="25" t="s">
        <v>10928</v>
      </c>
      <c r="I1686" s="25" t="s">
        <v>9085</v>
      </c>
      <c r="J1686" s="24">
        <v>1.1070657381979029E-6</v>
      </c>
      <c r="K1686" s="24">
        <v>3.5466696884192175E-8</v>
      </c>
      <c r="L1686" s="24">
        <v>0.99999885746756489</v>
      </c>
    </row>
    <row r="1687" spans="1:12" ht="114.75" x14ac:dyDescent="0.2">
      <c r="A1687" s="25" t="s">
        <v>3641</v>
      </c>
      <c r="B1687" s="25" t="s">
        <v>3642</v>
      </c>
      <c r="C1687" s="25" t="s">
        <v>14</v>
      </c>
      <c r="D1687" s="25" t="s">
        <v>3637</v>
      </c>
      <c r="E1687" s="24" t="b">
        <v>0</v>
      </c>
      <c r="F1687" s="25" t="s">
        <v>11</v>
      </c>
      <c r="G1687" s="25" t="s">
        <v>3646</v>
      </c>
      <c r="H1687" s="25" t="s">
        <v>3647</v>
      </c>
      <c r="I1687" s="25" t="s">
        <v>3648</v>
      </c>
      <c r="J1687" s="24">
        <v>2.8170556064896106E-7</v>
      </c>
      <c r="K1687" s="24">
        <v>7.6266661648438865E-7</v>
      </c>
      <c r="L1687" s="24">
        <v>0.99999895562782282</v>
      </c>
    </row>
    <row r="1688" spans="1:12" ht="165.75" x14ac:dyDescent="0.2">
      <c r="A1688" s="25" t="s">
        <v>2292</v>
      </c>
      <c r="B1688" s="25" t="s">
        <v>2293</v>
      </c>
      <c r="C1688" s="25" t="s">
        <v>14</v>
      </c>
      <c r="D1688" s="25" t="s">
        <v>407</v>
      </c>
      <c r="E1688" s="24" t="b">
        <v>0</v>
      </c>
      <c r="F1688" s="25" t="s">
        <v>11</v>
      </c>
      <c r="G1688" s="25" t="s">
        <v>9490</v>
      </c>
      <c r="H1688" s="25" t="s">
        <v>9491</v>
      </c>
      <c r="I1688" s="25" t="s">
        <v>9492</v>
      </c>
      <c r="J1688" s="24">
        <v>1.6749622977624874E-8</v>
      </c>
      <c r="K1688" s="24">
        <v>6.8074474762270523E-4</v>
      </c>
      <c r="L1688" s="24">
        <v>0.99931923850275417</v>
      </c>
    </row>
    <row r="1689" spans="1:12" ht="153" x14ac:dyDescent="0.2">
      <c r="A1689" s="25" t="s">
        <v>327</v>
      </c>
      <c r="B1689" s="25" t="s">
        <v>5601</v>
      </c>
      <c r="C1689" s="25" t="s">
        <v>14</v>
      </c>
      <c r="D1689" s="25" t="s">
        <v>4127</v>
      </c>
      <c r="E1689" s="24" t="b">
        <v>0</v>
      </c>
      <c r="F1689" s="25" t="s">
        <v>11</v>
      </c>
      <c r="G1689" s="25" t="s">
        <v>9085</v>
      </c>
      <c r="H1689" s="25" t="s">
        <v>5602</v>
      </c>
      <c r="I1689" s="25" t="s">
        <v>10341</v>
      </c>
      <c r="J1689" s="24">
        <v>2.4128076353801361E-8</v>
      </c>
      <c r="K1689" s="24">
        <v>7.7243073900369743E-10</v>
      </c>
      <c r="L1689" s="24">
        <v>0.99999997509949301</v>
      </c>
    </row>
    <row r="1690" spans="1:12" ht="127.5" x14ac:dyDescent="0.2">
      <c r="A1690" s="25" t="s">
        <v>327</v>
      </c>
      <c r="B1690" s="25" t="s">
        <v>5597</v>
      </c>
      <c r="C1690" s="25" t="s">
        <v>14</v>
      </c>
      <c r="D1690" s="25" t="s">
        <v>4127</v>
      </c>
      <c r="E1690" s="24" t="b">
        <v>0</v>
      </c>
      <c r="F1690" s="25" t="s">
        <v>11</v>
      </c>
      <c r="G1690" s="25" t="s">
        <v>5602</v>
      </c>
      <c r="H1690" s="25" t="s">
        <v>10342</v>
      </c>
      <c r="I1690" s="25" t="s">
        <v>10343</v>
      </c>
      <c r="J1690" s="24">
        <v>3.0917337588119086E-8</v>
      </c>
      <c r="K1690" s="24">
        <v>6.2858739575842869E-8</v>
      </c>
      <c r="L1690" s="24">
        <v>0.99999990622392276</v>
      </c>
    </row>
    <row r="1691" spans="1:12" ht="102" x14ac:dyDescent="0.2">
      <c r="A1691" s="25" t="s">
        <v>327</v>
      </c>
      <c r="B1691" s="25" t="s">
        <v>5597</v>
      </c>
      <c r="C1691" s="25" t="s">
        <v>14</v>
      </c>
      <c r="D1691" s="25" t="s">
        <v>4127</v>
      </c>
      <c r="E1691" s="24" t="b">
        <v>0</v>
      </c>
      <c r="F1691" s="25" t="s">
        <v>11</v>
      </c>
      <c r="G1691" s="25" t="s">
        <v>10344</v>
      </c>
      <c r="H1691" s="25" t="s">
        <v>5607</v>
      </c>
      <c r="I1691" s="25" t="s">
        <v>10345</v>
      </c>
      <c r="J1691" s="24">
        <v>1.7593610951445991E-2</v>
      </c>
      <c r="K1691" s="24">
        <v>9.6346258537676953E-6</v>
      </c>
      <c r="L1691" s="24">
        <v>0.98239675442270025</v>
      </c>
    </row>
    <row r="1692" spans="1:12" ht="114.75" x14ac:dyDescent="0.2">
      <c r="A1692" s="25" t="s">
        <v>327</v>
      </c>
      <c r="B1692" s="25" t="s">
        <v>5593</v>
      </c>
      <c r="C1692" s="25" t="s">
        <v>14</v>
      </c>
      <c r="D1692" s="25" t="s">
        <v>4127</v>
      </c>
      <c r="E1692" s="24" t="b">
        <v>0</v>
      </c>
      <c r="F1692" s="25" t="s">
        <v>11</v>
      </c>
      <c r="G1692" s="25" t="s">
        <v>5609</v>
      </c>
      <c r="H1692" s="25" t="s">
        <v>5610</v>
      </c>
      <c r="I1692" s="25" t="s">
        <v>5611</v>
      </c>
      <c r="J1692" s="24">
        <v>2.5825119012410569E-9</v>
      </c>
      <c r="K1692" s="24">
        <v>3.1901302928514267E-8</v>
      </c>
      <c r="L1692" s="24">
        <v>0.9999999655161852</v>
      </c>
    </row>
    <row r="1693" spans="1:12" ht="114.75" x14ac:dyDescent="0.2">
      <c r="A1693" s="25" t="s">
        <v>1161</v>
      </c>
      <c r="B1693" s="25" t="s">
        <v>1162</v>
      </c>
      <c r="C1693" s="25" t="s">
        <v>14</v>
      </c>
      <c r="D1693" s="25" t="s">
        <v>407</v>
      </c>
      <c r="E1693" s="24" t="b">
        <v>0</v>
      </c>
      <c r="F1693" s="25" t="s">
        <v>11</v>
      </c>
      <c r="G1693" s="25" t="s">
        <v>9271</v>
      </c>
      <c r="H1693" s="25" t="s">
        <v>1164</v>
      </c>
      <c r="I1693" s="25" t="s">
        <v>1165</v>
      </c>
      <c r="J1693" s="24">
        <v>1.4707772069054622E-2</v>
      </c>
      <c r="K1693" s="24">
        <v>2.1627149435241952E-2</v>
      </c>
      <c r="L1693" s="24">
        <v>0.96366507849570338</v>
      </c>
    </row>
    <row r="1694" spans="1:12" ht="127.5" x14ac:dyDescent="0.2">
      <c r="A1694" s="25" t="s">
        <v>3806</v>
      </c>
      <c r="B1694" s="25" t="s">
        <v>5302</v>
      </c>
      <c r="C1694" s="25" t="s">
        <v>14</v>
      </c>
      <c r="D1694" s="25" t="s">
        <v>4127</v>
      </c>
      <c r="E1694" s="24" t="b">
        <v>0</v>
      </c>
      <c r="F1694" s="25" t="s">
        <v>11</v>
      </c>
      <c r="G1694" s="25" t="s">
        <v>5303</v>
      </c>
      <c r="H1694" s="25" t="s">
        <v>5304</v>
      </c>
      <c r="I1694" s="25" t="s">
        <v>5305</v>
      </c>
      <c r="J1694" s="24">
        <v>4.7351065625837636E-13</v>
      </c>
      <c r="K1694" s="24">
        <v>5.6431653859961774E-12</v>
      </c>
      <c r="L1694" s="24">
        <v>0.99999999999388334</v>
      </c>
    </row>
    <row r="1695" spans="1:12" ht="63.75" x14ac:dyDescent="0.2">
      <c r="A1695" s="25" t="s">
        <v>3806</v>
      </c>
      <c r="B1695" s="25" t="s">
        <v>5306</v>
      </c>
      <c r="C1695" s="25" t="s">
        <v>14</v>
      </c>
      <c r="D1695" s="25" t="s">
        <v>4127</v>
      </c>
      <c r="E1695" s="24" t="b">
        <v>0</v>
      </c>
      <c r="F1695" s="25" t="s">
        <v>11</v>
      </c>
      <c r="G1695" s="25" t="s">
        <v>5304</v>
      </c>
      <c r="H1695" s="25" t="s">
        <v>5307</v>
      </c>
      <c r="I1695" s="25" t="s">
        <v>5308</v>
      </c>
      <c r="J1695" s="24">
        <v>2.9056865872251837E-12</v>
      </c>
      <c r="K1695" s="24">
        <v>2.8105328061071873E-12</v>
      </c>
      <c r="L1695" s="24">
        <v>0.99999999999428368</v>
      </c>
    </row>
    <row r="1696" spans="1:12" ht="178.5" x14ac:dyDescent="0.2">
      <c r="A1696" s="25" t="s">
        <v>3680</v>
      </c>
      <c r="B1696" s="25" t="s">
        <v>3681</v>
      </c>
      <c r="C1696" s="25" t="s">
        <v>14</v>
      </c>
      <c r="D1696" s="25" t="s">
        <v>3637</v>
      </c>
      <c r="E1696" s="24" t="b">
        <v>0</v>
      </c>
      <c r="F1696" s="25" t="s">
        <v>11</v>
      </c>
      <c r="G1696" s="25" t="s">
        <v>9719</v>
      </c>
      <c r="H1696" s="25" t="s">
        <v>9720</v>
      </c>
      <c r="I1696" s="25" t="s">
        <v>9721</v>
      </c>
      <c r="J1696" s="24">
        <v>2.0788314987468989E-6</v>
      </c>
      <c r="K1696" s="24">
        <v>3.8246400642779609E-6</v>
      </c>
      <c r="L1696" s="24">
        <v>0.99999409652843707</v>
      </c>
    </row>
    <row r="1697" spans="1:12" ht="89.25" x14ac:dyDescent="0.2">
      <c r="A1697" s="25" t="s">
        <v>2433</v>
      </c>
      <c r="B1697" s="25" t="s">
        <v>5859</v>
      </c>
      <c r="C1697" s="25" t="s">
        <v>14</v>
      </c>
      <c r="D1697" s="25" t="s">
        <v>5775</v>
      </c>
      <c r="E1697" s="24" t="b">
        <v>0</v>
      </c>
      <c r="F1697" s="25" t="s">
        <v>11</v>
      </c>
      <c r="G1697" s="25" t="s">
        <v>10385</v>
      </c>
      <c r="H1697" s="25" t="s">
        <v>5861</v>
      </c>
      <c r="I1697" s="25" t="s">
        <v>5862</v>
      </c>
      <c r="J1697" s="24">
        <v>1.0847665656665264E-7</v>
      </c>
      <c r="K1697" s="24">
        <v>1.7432412419551366E-8</v>
      </c>
      <c r="L1697" s="24">
        <v>0.99999987409093094</v>
      </c>
    </row>
    <row r="1698" spans="1:12" ht="191.25" x14ac:dyDescent="0.2">
      <c r="A1698" s="25" t="s">
        <v>186</v>
      </c>
      <c r="B1698" s="25" t="s">
        <v>5823</v>
      </c>
      <c r="C1698" s="25" t="s">
        <v>14</v>
      </c>
      <c r="D1698" s="25" t="s">
        <v>5775</v>
      </c>
      <c r="E1698" s="24" t="b">
        <v>0</v>
      </c>
      <c r="F1698" s="25" t="s">
        <v>11</v>
      </c>
      <c r="G1698" s="25" t="s">
        <v>5824</v>
      </c>
      <c r="H1698" s="25" t="s">
        <v>5825</v>
      </c>
      <c r="I1698" s="25" t="s">
        <v>5826</v>
      </c>
      <c r="J1698" s="24">
        <v>1.1498978586457159E-7</v>
      </c>
      <c r="K1698" s="24">
        <v>6.2953701397819032E-9</v>
      </c>
      <c r="L1698" s="24">
        <v>0.99999987871484386</v>
      </c>
    </row>
    <row r="1699" spans="1:12" ht="102" x14ac:dyDescent="0.2">
      <c r="A1699" s="25" t="s">
        <v>186</v>
      </c>
      <c r="B1699" s="25" t="s">
        <v>5827</v>
      </c>
      <c r="C1699" s="25" t="s">
        <v>14</v>
      </c>
      <c r="D1699" s="25" t="s">
        <v>5775</v>
      </c>
      <c r="E1699" s="24" t="b">
        <v>0</v>
      </c>
      <c r="F1699" s="25" t="s">
        <v>11</v>
      </c>
      <c r="G1699" s="25" t="s">
        <v>5825</v>
      </c>
      <c r="H1699" s="25" t="s">
        <v>5828</v>
      </c>
      <c r="I1699" s="25" t="s">
        <v>5829</v>
      </c>
      <c r="J1699" s="24">
        <v>1.2947300448220599E-6</v>
      </c>
      <c r="K1699" s="24">
        <v>2.2666786995980901E-6</v>
      </c>
      <c r="L1699" s="24">
        <v>0.99999643859125564</v>
      </c>
    </row>
    <row r="1700" spans="1:12" ht="89.25" x14ac:dyDescent="0.2">
      <c r="A1700" s="25" t="s">
        <v>897</v>
      </c>
      <c r="B1700" s="25" t="s">
        <v>898</v>
      </c>
      <c r="C1700" s="25" t="s">
        <v>14</v>
      </c>
      <c r="D1700" s="25" t="s">
        <v>407</v>
      </c>
      <c r="E1700" s="24" t="b">
        <v>0</v>
      </c>
      <c r="F1700" s="25" t="s">
        <v>11</v>
      </c>
      <c r="G1700" s="25" t="s">
        <v>899</v>
      </c>
      <c r="H1700" s="25" t="s">
        <v>900</v>
      </c>
      <c r="I1700" s="25" t="s">
        <v>9085</v>
      </c>
      <c r="J1700" s="24">
        <v>6.408073582601824E-8</v>
      </c>
      <c r="K1700" s="24">
        <v>3.2924010074464201E-3</v>
      </c>
      <c r="L1700" s="24">
        <v>0.99670753491181774</v>
      </c>
    </row>
    <row r="1701" spans="1:12" ht="102" x14ac:dyDescent="0.2">
      <c r="A1701" s="25" t="s">
        <v>2403</v>
      </c>
      <c r="B1701" s="25" t="s">
        <v>2408</v>
      </c>
      <c r="C1701" s="25" t="s">
        <v>14</v>
      </c>
      <c r="D1701" s="25" t="s">
        <v>407</v>
      </c>
      <c r="E1701" s="24" t="b">
        <v>0</v>
      </c>
      <c r="F1701" s="25" t="s">
        <v>11</v>
      </c>
      <c r="G1701" s="25" t="s">
        <v>9515</v>
      </c>
      <c r="H1701" s="25" t="s">
        <v>9516</v>
      </c>
      <c r="I1701" s="25" t="s">
        <v>2411</v>
      </c>
      <c r="J1701" s="24">
        <v>2.4590468399122082E-6</v>
      </c>
      <c r="K1701" s="24">
        <v>3.1359687536428277E-4</v>
      </c>
      <c r="L1701" s="24">
        <v>0.99968394407779571</v>
      </c>
    </row>
    <row r="1702" spans="1:12" ht="140.25" x14ac:dyDescent="0.2">
      <c r="A1702" s="25" t="s">
        <v>2403</v>
      </c>
      <c r="B1702" s="25" t="s">
        <v>2408</v>
      </c>
      <c r="C1702" s="25" t="s">
        <v>14</v>
      </c>
      <c r="D1702" s="25" t="s">
        <v>407</v>
      </c>
      <c r="E1702" s="24" t="b">
        <v>0</v>
      </c>
      <c r="F1702" s="25" t="s">
        <v>11</v>
      </c>
      <c r="G1702" s="25" t="s">
        <v>2412</v>
      </c>
      <c r="H1702" s="25" t="s">
        <v>9517</v>
      </c>
      <c r="I1702" s="25" t="s">
        <v>2414</v>
      </c>
      <c r="J1702" s="24">
        <v>2.929541562487962E-6</v>
      </c>
      <c r="K1702" s="24">
        <v>4.8300146130933442E-4</v>
      </c>
      <c r="L1702" s="24">
        <v>0.99951406899712825</v>
      </c>
    </row>
    <row r="1703" spans="1:12" ht="89.25" x14ac:dyDescent="0.2">
      <c r="A1703" s="25" t="s">
        <v>3488</v>
      </c>
      <c r="B1703" s="25" t="s">
        <v>3489</v>
      </c>
      <c r="C1703" s="25" t="s">
        <v>14</v>
      </c>
      <c r="D1703" s="25" t="s">
        <v>3036</v>
      </c>
      <c r="E1703" s="24" t="b">
        <v>0</v>
      </c>
      <c r="F1703" s="25" t="s">
        <v>11</v>
      </c>
      <c r="G1703" s="25" t="s">
        <v>3490</v>
      </c>
      <c r="H1703" s="25" t="s">
        <v>3491</v>
      </c>
      <c r="I1703" s="25" t="s">
        <v>3492</v>
      </c>
      <c r="J1703" s="24">
        <v>1.5712732997525592E-8</v>
      </c>
      <c r="K1703" s="24">
        <v>6.9843697552176995E-2</v>
      </c>
      <c r="L1703" s="24">
        <v>0.9301562867350901</v>
      </c>
    </row>
    <row r="1704" spans="1:12" ht="191.25" x14ac:dyDescent="0.2">
      <c r="A1704" s="25" t="s">
        <v>5154</v>
      </c>
      <c r="B1704" s="25" t="s">
        <v>5155</v>
      </c>
      <c r="C1704" s="25" t="s">
        <v>14</v>
      </c>
      <c r="D1704" s="25" t="s">
        <v>4127</v>
      </c>
      <c r="E1704" s="24" t="b">
        <v>0</v>
      </c>
      <c r="F1704" s="25" t="s">
        <v>11</v>
      </c>
      <c r="G1704" s="25" t="s">
        <v>5162</v>
      </c>
      <c r="H1704" s="25" t="s">
        <v>5163</v>
      </c>
      <c r="I1704" s="25" t="s">
        <v>5164</v>
      </c>
      <c r="J1704" s="24">
        <v>1.2707175303080098E-6</v>
      </c>
      <c r="K1704" s="24">
        <v>2.2181937472101726E-9</v>
      </c>
      <c r="L1704" s="24">
        <v>0.99999872706427595</v>
      </c>
    </row>
    <row r="1705" spans="1:12" ht="140.25" x14ac:dyDescent="0.2">
      <c r="A1705" s="25" t="s">
        <v>3049</v>
      </c>
      <c r="B1705" s="25" t="s">
        <v>3050</v>
      </c>
      <c r="C1705" s="25" t="s">
        <v>14</v>
      </c>
      <c r="D1705" s="25" t="s">
        <v>3036</v>
      </c>
      <c r="E1705" s="24" t="b">
        <v>0</v>
      </c>
      <c r="F1705" s="25" t="s">
        <v>11</v>
      </c>
      <c r="G1705" s="25" t="s">
        <v>3051</v>
      </c>
      <c r="H1705" s="25" t="s">
        <v>3052</v>
      </c>
      <c r="I1705" s="25" t="s">
        <v>3053</v>
      </c>
      <c r="J1705" s="24">
        <v>2.4624622866197378E-5</v>
      </c>
      <c r="K1705" s="24">
        <v>9.4574790509176412E-3</v>
      </c>
      <c r="L1705" s="24">
        <v>0.99051789632621612</v>
      </c>
    </row>
    <row r="1706" spans="1:12" ht="51" x14ac:dyDescent="0.2">
      <c r="A1706" s="25" t="s">
        <v>4779</v>
      </c>
      <c r="B1706" s="25" t="s">
        <v>8788</v>
      </c>
      <c r="C1706" s="25" t="s">
        <v>14</v>
      </c>
      <c r="D1706" s="25" t="s">
        <v>8766</v>
      </c>
      <c r="E1706" s="24" t="b">
        <v>0</v>
      </c>
      <c r="F1706" s="25" t="s">
        <v>11</v>
      </c>
      <c r="G1706" s="25" t="s">
        <v>8789</v>
      </c>
      <c r="H1706" s="25" t="s">
        <v>8790</v>
      </c>
      <c r="I1706" s="25" t="s">
        <v>9085</v>
      </c>
      <c r="J1706" s="24">
        <v>7.6916787367309506E-7</v>
      </c>
      <c r="K1706" s="24">
        <v>2.4879654009156098E-9</v>
      </c>
      <c r="L1706" s="24">
        <v>0.99999922834416088</v>
      </c>
    </row>
    <row r="1707" spans="1:12" ht="140.25" x14ac:dyDescent="0.2">
      <c r="A1707" s="25" t="s">
        <v>4779</v>
      </c>
      <c r="B1707" s="25" t="s">
        <v>8791</v>
      </c>
      <c r="C1707" s="25" t="s">
        <v>14</v>
      </c>
      <c r="D1707" s="25" t="s">
        <v>8766</v>
      </c>
      <c r="E1707" s="24" t="b">
        <v>0</v>
      </c>
      <c r="F1707" s="25" t="s">
        <v>11</v>
      </c>
      <c r="G1707" s="25" t="s">
        <v>9085</v>
      </c>
      <c r="H1707" s="25" t="s">
        <v>8792</v>
      </c>
      <c r="I1707" s="25" t="s">
        <v>8793</v>
      </c>
      <c r="J1707" s="24">
        <v>4.398606965739787E-6</v>
      </c>
      <c r="K1707" s="24">
        <v>1.8927866229466761E-9</v>
      </c>
      <c r="L1707" s="24">
        <v>0.99999559950024763</v>
      </c>
    </row>
    <row r="1708" spans="1:12" ht="140.25" x14ac:dyDescent="0.2">
      <c r="A1708" s="25" t="s">
        <v>4779</v>
      </c>
      <c r="B1708" s="25" t="s">
        <v>8794</v>
      </c>
      <c r="C1708" s="25" t="s">
        <v>14</v>
      </c>
      <c r="D1708" s="25" t="s">
        <v>8766</v>
      </c>
      <c r="E1708" s="24" t="b">
        <v>0</v>
      </c>
      <c r="F1708" s="25" t="s">
        <v>11</v>
      </c>
      <c r="G1708" s="25" t="s">
        <v>8795</v>
      </c>
      <c r="H1708" s="25" t="s">
        <v>8796</v>
      </c>
      <c r="I1708" s="25" t="s">
        <v>11240</v>
      </c>
      <c r="J1708" s="24">
        <v>3.7120374380694105E-8</v>
      </c>
      <c r="K1708" s="24">
        <v>5.1334143518623144E-8</v>
      </c>
      <c r="L1708" s="24">
        <v>0.99999991154548207</v>
      </c>
    </row>
    <row r="1709" spans="1:12" ht="102" x14ac:dyDescent="0.2">
      <c r="A1709" s="25" t="s">
        <v>4779</v>
      </c>
      <c r="B1709" s="25" t="s">
        <v>8798</v>
      </c>
      <c r="C1709" s="25" t="s">
        <v>14</v>
      </c>
      <c r="D1709" s="25" t="s">
        <v>8766</v>
      </c>
      <c r="E1709" s="24" t="b">
        <v>0</v>
      </c>
      <c r="F1709" s="25" t="s">
        <v>11</v>
      </c>
      <c r="G1709" s="25" t="s">
        <v>8799</v>
      </c>
      <c r="H1709" s="25" t="s">
        <v>8800</v>
      </c>
      <c r="I1709" s="25" t="s">
        <v>9085</v>
      </c>
      <c r="J1709" s="24">
        <v>5.8844821687668882E-6</v>
      </c>
      <c r="K1709" s="24">
        <v>1.1141492729181526E-7</v>
      </c>
      <c r="L1709" s="24">
        <v>0.99999400410290407</v>
      </c>
    </row>
    <row r="1710" spans="1:12" ht="63.75" x14ac:dyDescent="0.2">
      <c r="A1710" s="25" t="s">
        <v>4779</v>
      </c>
      <c r="B1710" s="25" t="s">
        <v>8801</v>
      </c>
      <c r="C1710" s="25" t="s">
        <v>14</v>
      </c>
      <c r="D1710" s="25" t="s">
        <v>8766</v>
      </c>
      <c r="E1710" s="24" t="b">
        <v>0</v>
      </c>
      <c r="F1710" s="25" t="s">
        <v>11</v>
      </c>
      <c r="G1710" s="25" t="s">
        <v>8802</v>
      </c>
      <c r="H1710" s="25" t="s">
        <v>8803</v>
      </c>
      <c r="I1710" s="25" t="s">
        <v>8804</v>
      </c>
      <c r="J1710" s="24">
        <v>1.8521445121424913E-9</v>
      </c>
      <c r="K1710" s="24">
        <v>1.1744619419775598E-5</v>
      </c>
      <c r="L1710" s="24">
        <v>0.99998825352843568</v>
      </c>
    </row>
    <row r="1711" spans="1:12" ht="38.25" x14ac:dyDescent="0.2">
      <c r="A1711" s="25" t="s">
        <v>239</v>
      </c>
      <c r="B1711" s="25" t="s">
        <v>2033</v>
      </c>
      <c r="C1711" s="25" t="s">
        <v>14</v>
      </c>
      <c r="D1711" s="25" t="s">
        <v>407</v>
      </c>
      <c r="E1711" s="24" t="b">
        <v>0</v>
      </c>
      <c r="F1711" s="25" t="s">
        <v>11</v>
      </c>
      <c r="G1711" s="25" t="s">
        <v>2034</v>
      </c>
      <c r="H1711" s="25" t="s">
        <v>2035</v>
      </c>
      <c r="I1711" s="25" t="s">
        <v>9085</v>
      </c>
      <c r="J1711" s="24">
        <v>4.14224197959461E-7</v>
      </c>
      <c r="K1711" s="24">
        <v>6.215942084859568E-2</v>
      </c>
      <c r="L1711" s="24">
        <v>0.93784016492720645</v>
      </c>
    </row>
    <row r="1712" spans="1:12" ht="178.5" x14ac:dyDescent="0.2">
      <c r="A1712" s="25" t="s">
        <v>1533</v>
      </c>
      <c r="B1712" s="25" t="s">
        <v>1534</v>
      </c>
      <c r="C1712" s="25" t="s">
        <v>14</v>
      </c>
      <c r="D1712" s="25" t="s">
        <v>407</v>
      </c>
      <c r="E1712" s="24" t="b">
        <v>0</v>
      </c>
      <c r="F1712" s="25" t="s">
        <v>11</v>
      </c>
      <c r="G1712" s="25" t="s">
        <v>1535</v>
      </c>
      <c r="H1712" s="25" t="s">
        <v>1536</v>
      </c>
      <c r="I1712" s="25" t="s">
        <v>1537</v>
      </c>
      <c r="J1712" s="24">
        <v>1.2352357632378342E-8</v>
      </c>
      <c r="K1712" s="24">
        <v>2.7989393197304939E-6</v>
      </c>
      <c r="L1712" s="24">
        <v>0.99999718870832266</v>
      </c>
    </row>
    <row r="1713" spans="1:12" ht="153" x14ac:dyDescent="0.2">
      <c r="A1713" s="25" t="s">
        <v>989</v>
      </c>
      <c r="B1713" s="25" t="s">
        <v>994</v>
      </c>
      <c r="C1713" s="25" t="s">
        <v>74</v>
      </c>
      <c r="D1713" s="25" t="s">
        <v>407</v>
      </c>
      <c r="E1713" s="24" t="b">
        <v>0</v>
      </c>
      <c r="F1713" s="25" t="s">
        <v>11</v>
      </c>
      <c r="G1713" s="25" t="s">
        <v>995</v>
      </c>
      <c r="H1713" s="25" t="s">
        <v>996</v>
      </c>
      <c r="I1713" s="25" t="s">
        <v>997</v>
      </c>
      <c r="J1713" s="24">
        <v>3.5314416464561644E-9</v>
      </c>
      <c r="K1713" s="24">
        <v>2.1829177243038987E-6</v>
      </c>
      <c r="L1713" s="24">
        <v>0.99999781355083406</v>
      </c>
    </row>
    <row r="1714" spans="1:12" ht="140.25" x14ac:dyDescent="0.2">
      <c r="A1714" s="25" t="s">
        <v>924</v>
      </c>
      <c r="B1714" s="25" t="s">
        <v>925</v>
      </c>
      <c r="C1714" s="25" t="s">
        <v>74</v>
      </c>
      <c r="D1714" s="25" t="s">
        <v>407</v>
      </c>
      <c r="E1714" s="24" t="b">
        <v>0</v>
      </c>
      <c r="F1714" s="25" t="s">
        <v>11</v>
      </c>
      <c r="G1714" s="25" t="s">
        <v>9237</v>
      </c>
      <c r="H1714" s="25" t="s">
        <v>930</v>
      </c>
      <c r="I1714" s="25" t="s">
        <v>9238</v>
      </c>
      <c r="J1714" s="24">
        <v>6.6941446533770444E-5</v>
      </c>
      <c r="K1714" s="24">
        <v>3.0262512680205372E-4</v>
      </c>
      <c r="L1714" s="24">
        <v>0.99963043342666413</v>
      </c>
    </row>
    <row r="1715" spans="1:12" ht="89.25" x14ac:dyDescent="0.2">
      <c r="A1715" s="25" t="s">
        <v>7478</v>
      </c>
      <c r="B1715" s="25" t="s">
        <v>7485</v>
      </c>
      <c r="C1715" s="25" t="s">
        <v>74</v>
      </c>
      <c r="D1715" s="25" t="s">
        <v>6339</v>
      </c>
      <c r="E1715" s="24" t="b">
        <v>0</v>
      </c>
      <c r="F1715" s="25" t="s">
        <v>11</v>
      </c>
      <c r="G1715" s="25" t="s">
        <v>9085</v>
      </c>
      <c r="H1715" s="25" t="s">
        <v>7486</v>
      </c>
      <c r="I1715" s="25" t="s">
        <v>7487</v>
      </c>
      <c r="J1715" s="24">
        <v>4.1799385542645333E-9</v>
      </c>
      <c r="K1715" s="24">
        <v>1.046371990230411E-8</v>
      </c>
      <c r="L1715" s="24">
        <v>0.99999998535634149</v>
      </c>
    </row>
    <row r="1716" spans="1:12" ht="89.25" x14ac:dyDescent="0.2">
      <c r="A1716" s="25" t="s">
        <v>7478</v>
      </c>
      <c r="B1716" s="25" t="s">
        <v>7479</v>
      </c>
      <c r="C1716" s="25" t="s">
        <v>74</v>
      </c>
      <c r="D1716" s="25" t="s">
        <v>6339</v>
      </c>
      <c r="E1716" s="24" t="b">
        <v>0</v>
      </c>
      <c r="F1716" s="25" t="s">
        <v>11</v>
      </c>
      <c r="G1716" s="25" t="s">
        <v>7486</v>
      </c>
      <c r="H1716" s="25" t="s">
        <v>7488</v>
      </c>
      <c r="I1716" s="25" t="s">
        <v>7489</v>
      </c>
      <c r="J1716" s="24">
        <v>9.2237986300373246E-8</v>
      </c>
      <c r="K1716" s="24">
        <v>4.2979552324204322E-9</v>
      </c>
      <c r="L1716" s="24">
        <v>0.99999990346405854</v>
      </c>
    </row>
    <row r="1717" spans="1:12" ht="153" x14ac:dyDescent="0.2">
      <c r="A1717" s="25" t="s">
        <v>7478</v>
      </c>
      <c r="B1717" s="25" t="s">
        <v>7490</v>
      </c>
      <c r="C1717" s="25" t="s">
        <v>74</v>
      </c>
      <c r="D1717" s="25" t="s">
        <v>6339</v>
      </c>
      <c r="E1717" s="24" t="b">
        <v>0</v>
      </c>
      <c r="F1717" s="25" t="s">
        <v>11</v>
      </c>
      <c r="G1717" s="25" t="s">
        <v>7491</v>
      </c>
      <c r="H1717" s="25" t="s">
        <v>7492</v>
      </c>
      <c r="I1717" s="25" t="s">
        <v>10841</v>
      </c>
      <c r="J1717" s="24">
        <v>1.4197880236471036E-8</v>
      </c>
      <c r="K1717" s="24">
        <v>3.4289992449677904E-10</v>
      </c>
      <c r="L1717" s="24">
        <v>0.99999998545921986</v>
      </c>
    </row>
    <row r="1718" spans="1:12" ht="127.5" x14ac:dyDescent="0.2">
      <c r="A1718" s="25" t="s">
        <v>7478</v>
      </c>
      <c r="B1718" s="25" t="s">
        <v>7490</v>
      </c>
      <c r="C1718" s="25" t="s">
        <v>74</v>
      </c>
      <c r="D1718" s="25" t="s">
        <v>6339</v>
      </c>
      <c r="E1718" s="24" t="b">
        <v>0</v>
      </c>
      <c r="F1718" s="25" t="s">
        <v>11</v>
      </c>
      <c r="G1718" s="25" t="s">
        <v>7492</v>
      </c>
      <c r="H1718" s="25" t="s">
        <v>10842</v>
      </c>
      <c r="I1718" s="25" t="s">
        <v>10843</v>
      </c>
      <c r="J1718" s="24">
        <v>5.9938456434567885E-6</v>
      </c>
      <c r="K1718" s="24">
        <v>2.359477153104026E-7</v>
      </c>
      <c r="L1718" s="24">
        <v>0.99999377020664137</v>
      </c>
    </row>
    <row r="1719" spans="1:12" ht="140.25" x14ac:dyDescent="0.2">
      <c r="A1719" s="25" t="s">
        <v>7478</v>
      </c>
      <c r="B1719" s="25" t="s">
        <v>7115</v>
      </c>
      <c r="C1719" s="25" t="s">
        <v>74</v>
      </c>
      <c r="D1719" s="25" t="s">
        <v>6339</v>
      </c>
      <c r="E1719" s="24" t="b">
        <v>0</v>
      </c>
      <c r="F1719" s="25" t="s">
        <v>11</v>
      </c>
      <c r="G1719" s="25" t="s">
        <v>7501</v>
      </c>
      <c r="H1719" s="25" t="s">
        <v>10845</v>
      </c>
      <c r="I1719" s="25" t="s">
        <v>7503</v>
      </c>
      <c r="J1719" s="24">
        <v>2.1648679364835798E-2</v>
      </c>
      <c r="K1719" s="24">
        <v>3.8011491966549319E-6</v>
      </c>
      <c r="L1719" s="24">
        <v>0.97834751948596743</v>
      </c>
    </row>
    <row r="1720" spans="1:12" ht="102" x14ac:dyDescent="0.2">
      <c r="A1720" s="25" t="s">
        <v>7478</v>
      </c>
      <c r="B1720" s="25" t="s">
        <v>7479</v>
      </c>
      <c r="C1720" s="25" t="s">
        <v>74</v>
      </c>
      <c r="D1720" s="25" t="s">
        <v>6339</v>
      </c>
      <c r="E1720" s="24" t="b">
        <v>0</v>
      </c>
      <c r="F1720" s="25" t="s">
        <v>11</v>
      </c>
      <c r="G1720" s="25" t="s">
        <v>9085</v>
      </c>
      <c r="H1720" s="25" t="s">
        <v>7516</v>
      </c>
      <c r="I1720" s="25" t="s">
        <v>7517</v>
      </c>
      <c r="J1720" s="24">
        <v>5.265319612511877E-6</v>
      </c>
      <c r="K1720" s="24">
        <v>1.0929567916467325E-7</v>
      </c>
      <c r="L1720" s="24">
        <v>0.99999462538470829</v>
      </c>
    </row>
    <row r="1721" spans="1:12" ht="178.5" x14ac:dyDescent="0.2">
      <c r="A1721" s="25" t="s">
        <v>1318</v>
      </c>
      <c r="B1721" s="25" t="s">
        <v>1319</v>
      </c>
      <c r="C1721" s="25" t="s">
        <v>74</v>
      </c>
      <c r="D1721" s="25" t="s">
        <v>407</v>
      </c>
      <c r="E1721" s="24" t="b">
        <v>0</v>
      </c>
      <c r="F1721" s="25" t="s">
        <v>11</v>
      </c>
      <c r="G1721" s="25" t="s">
        <v>1320</v>
      </c>
      <c r="H1721" s="25" t="s">
        <v>1321</v>
      </c>
      <c r="I1721" s="25" t="s">
        <v>9311</v>
      </c>
      <c r="J1721" s="24">
        <v>4.437790605423931E-7</v>
      </c>
      <c r="K1721" s="24">
        <v>1.9664319524493317E-5</v>
      </c>
      <c r="L1721" s="24">
        <v>0.99997989190141501</v>
      </c>
    </row>
    <row r="1722" spans="1:12" ht="102" x14ac:dyDescent="0.2">
      <c r="A1722" s="25" t="s">
        <v>4156</v>
      </c>
      <c r="B1722" s="25" t="s">
        <v>4157</v>
      </c>
      <c r="C1722" s="25" t="s">
        <v>74</v>
      </c>
      <c r="D1722" s="25" t="s">
        <v>4127</v>
      </c>
      <c r="E1722" s="24" t="b">
        <v>0</v>
      </c>
      <c r="F1722" s="25" t="s">
        <v>11</v>
      </c>
      <c r="G1722" s="25" t="s">
        <v>4158</v>
      </c>
      <c r="H1722" s="25" t="s">
        <v>4159</v>
      </c>
      <c r="I1722" s="25" t="s">
        <v>4160</v>
      </c>
      <c r="J1722" s="24">
        <v>1.1463022420069427E-2</v>
      </c>
      <c r="K1722" s="24">
        <v>1.1407877693419185E-7</v>
      </c>
      <c r="L1722" s="24">
        <v>0.98853686350115366</v>
      </c>
    </row>
    <row r="1723" spans="1:12" ht="89.25" x14ac:dyDescent="0.2">
      <c r="A1723" s="25" t="s">
        <v>3243</v>
      </c>
      <c r="B1723" s="25" t="s">
        <v>3244</v>
      </c>
      <c r="C1723" s="25" t="s">
        <v>74</v>
      </c>
      <c r="D1723" s="25" t="s">
        <v>3036</v>
      </c>
      <c r="E1723" s="24" t="b">
        <v>1</v>
      </c>
      <c r="F1723" s="25" t="s">
        <v>11</v>
      </c>
      <c r="G1723" s="25" t="s">
        <v>3245</v>
      </c>
      <c r="H1723" s="25" t="s">
        <v>9646</v>
      </c>
      <c r="I1723" s="25" t="s">
        <v>3247</v>
      </c>
      <c r="J1723" s="24">
        <v>1.5554563308366672E-22</v>
      </c>
      <c r="K1723" s="24">
        <v>2.2239080118953867E-12</v>
      </c>
      <c r="L1723" s="24">
        <v>0.999999999997776</v>
      </c>
    </row>
    <row r="1724" spans="1:12" ht="89.25" x14ac:dyDescent="0.2">
      <c r="A1724" s="25" t="s">
        <v>5539</v>
      </c>
      <c r="B1724" s="25" t="s">
        <v>5540</v>
      </c>
      <c r="C1724" s="25" t="s">
        <v>74</v>
      </c>
      <c r="D1724" s="25" t="s">
        <v>4127</v>
      </c>
      <c r="E1724" s="24" t="b">
        <v>1</v>
      </c>
      <c r="F1724" s="25" t="s">
        <v>11</v>
      </c>
      <c r="G1724" s="25" t="s">
        <v>5541</v>
      </c>
      <c r="H1724" s="25" t="s">
        <v>5542</v>
      </c>
      <c r="I1724" s="25" t="s">
        <v>5543</v>
      </c>
      <c r="J1724" s="24">
        <v>7.4774753562861081E-20</v>
      </c>
      <c r="K1724" s="24">
        <v>2.5533337471956589E-13</v>
      </c>
      <c r="L1724" s="24">
        <v>0.99999999999974465</v>
      </c>
    </row>
    <row r="1725" spans="1:12" ht="102" x14ac:dyDescent="0.2">
      <c r="A1725" s="25" t="s">
        <v>5539</v>
      </c>
      <c r="B1725" s="25" t="s">
        <v>5544</v>
      </c>
      <c r="C1725" s="25" t="s">
        <v>74</v>
      </c>
      <c r="D1725" s="25" t="s">
        <v>4127</v>
      </c>
      <c r="E1725" s="24" t="b">
        <v>1</v>
      </c>
      <c r="F1725" s="25" t="s">
        <v>11</v>
      </c>
      <c r="G1725" s="25" t="s">
        <v>5545</v>
      </c>
      <c r="H1725" s="25" t="s">
        <v>5546</v>
      </c>
      <c r="I1725" s="25" t="s">
        <v>5547</v>
      </c>
      <c r="J1725" s="24">
        <v>1.6219800041964506E-21</v>
      </c>
      <c r="K1725" s="24">
        <v>1.2137945631772122E-13</v>
      </c>
      <c r="L1725" s="24">
        <v>0.99999999999987854</v>
      </c>
    </row>
    <row r="1726" spans="1:12" ht="114.75" x14ac:dyDescent="0.2">
      <c r="A1726" s="25" t="s">
        <v>5539</v>
      </c>
      <c r="B1726" s="25" t="s">
        <v>5548</v>
      </c>
      <c r="C1726" s="25" t="s">
        <v>74</v>
      </c>
      <c r="D1726" s="25" t="s">
        <v>4127</v>
      </c>
      <c r="E1726" s="24" t="b">
        <v>1</v>
      </c>
      <c r="F1726" s="25" t="s">
        <v>11</v>
      </c>
      <c r="G1726" s="25" t="s">
        <v>5549</v>
      </c>
      <c r="H1726" s="25" t="s">
        <v>5550</v>
      </c>
      <c r="I1726" s="25" t="s">
        <v>10324</v>
      </c>
      <c r="J1726" s="24">
        <v>3.9823455871897932E-20</v>
      </c>
      <c r="K1726" s="24">
        <v>6.0787713841995701E-13</v>
      </c>
      <c r="L1726" s="24">
        <v>0.99999999999939204</v>
      </c>
    </row>
    <row r="1727" spans="1:12" ht="216.75" x14ac:dyDescent="0.2">
      <c r="A1727" s="25" t="s">
        <v>7581</v>
      </c>
      <c r="B1727" s="25" t="s">
        <v>7582</v>
      </c>
      <c r="C1727" s="25" t="s">
        <v>74</v>
      </c>
      <c r="D1727" s="25" t="s">
        <v>6339</v>
      </c>
      <c r="E1727" s="24" t="b">
        <v>0</v>
      </c>
      <c r="F1727" s="25" t="s">
        <v>11</v>
      </c>
      <c r="G1727" s="25" t="s">
        <v>7583</v>
      </c>
      <c r="H1727" s="25" t="s">
        <v>10870</v>
      </c>
      <c r="I1727" s="25" t="s">
        <v>10871</v>
      </c>
      <c r="J1727" s="24">
        <v>3.4513722237203218E-7</v>
      </c>
      <c r="K1727" s="24">
        <v>9.7699806185126501E-12</v>
      </c>
      <c r="L1727" s="24">
        <v>0.99999965485300757</v>
      </c>
    </row>
    <row r="1728" spans="1:12" ht="165.75" x14ac:dyDescent="0.2">
      <c r="A1728" s="25" t="s">
        <v>7581</v>
      </c>
      <c r="B1728" s="25" t="s">
        <v>7582</v>
      </c>
      <c r="C1728" s="25" t="s">
        <v>74</v>
      </c>
      <c r="D1728" s="25" t="s">
        <v>6339</v>
      </c>
      <c r="E1728" s="24" t="b">
        <v>0</v>
      </c>
      <c r="F1728" s="25" t="s">
        <v>11</v>
      </c>
      <c r="G1728" s="25" t="s">
        <v>10870</v>
      </c>
      <c r="H1728" s="25" t="s">
        <v>10872</v>
      </c>
      <c r="I1728" s="25" t="s">
        <v>7587</v>
      </c>
      <c r="J1728" s="24">
        <v>6.822448970758409E-8</v>
      </c>
      <c r="K1728" s="24">
        <v>5.3191064068334728E-11</v>
      </c>
      <c r="L1728" s="24">
        <v>0.99999993172231916</v>
      </c>
    </row>
    <row r="1729" spans="1:12" ht="140.25" x14ac:dyDescent="0.2">
      <c r="A1729" s="25" t="s">
        <v>7581</v>
      </c>
      <c r="B1729" s="25" t="s">
        <v>7582</v>
      </c>
      <c r="C1729" s="25" t="s">
        <v>74</v>
      </c>
      <c r="D1729" s="25" t="s">
        <v>6339</v>
      </c>
      <c r="E1729" s="24" t="b">
        <v>0</v>
      </c>
      <c r="F1729" s="25" t="s">
        <v>11</v>
      </c>
      <c r="G1729" s="25" t="s">
        <v>7588</v>
      </c>
      <c r="H1729" s="25" t="s">
        <v>7589</v>
      </c>
      <c r="I1729" s="25" t="s">
        <v>9085</v>
      </c>
      <c r="J1729" s="24">
        <v>1.2601640566259159E-6</v>
      </c>
      <c r="K1729" s="24">
        <v>5.8531082928170029E-11</v>
      </c>
      <c r="L1729" s="24">
        <v>0.99999873977741227</v>
      </c>
    </row>
    <row r="1730" spans="1:12" ht="140.25" x14ac:dyDescent="0.2">
      <c r="A1730" s="25" t="s">
        <v>8959</v>
      </c>
      <c r="B1730" s="25" t="s">
        <v>8960</v>
      </c>
      <c r="C1730" s="25" t="s">
        <v>74</v>
      </c>
      <c r="D1730" s="25" t="s">
        <v>8821</v>
      </c>
      <c r="E1730" s="24" t="b">
        <v>0</v>
      </c>
      <c r="F1730" s="25" t="s">
        <v>11</v>
      </c>
      <c r="G1730" s="25" t="s">
        <v>8961</v>
      </c>
      <c r="H1730" s="25" t="s">
        <v>11283</v>
      </c>
      <c r="I1730" s="25" t="s">
        <v>8963</v>
      </c>
      <c r="J1730" s="24">
        <v>1.4699299701697971E-2</v>
      </c>
      <c r="K1730" s="24">
        <v>9.292915091900839E-10</v>
      </c>
      <c r="L1730" s="24">
        <v>0.98530069936901066</v>
      </c>
    </row>
    <row r="1731" spans="1:12" ht="165.75" x14ac:dyDescent="0.2">
      <c r="A1731" s="25" t="s">
        <v>8959</v>
      </c>
      <c r="B1731" s="25" t="s">
        <v>8964</v>
      </c>
      <c r="C1731" s="25" t="s">
        <v>74</v>
      </c>
      <c r="D1731" s="25" t="s">
        <v>8821</v>
      </c>
      <c r="E1731" s="24" t="b">
        <v>1</v>
      </c>
      <c r="F1731" s="25" t="s">
        <v>11</v>
      </c>
      <c r="G1731" s="25" t="s">
        <v>11284</v>
      </c>
      <c r="H1731" s="25" t="s">
        <v>8966</v>
      </c>
      <c r="I1731" s="25" t="s">
        <v>8967</v>
      </c>
      <c r="J1731" s="24">
        <v>1.7979596311248159E-25</v>
      </c>
      <c r="K1731" s="24">
        <v>8.1467044889975382E-13</v>
      </c>
      <c r="L1731" s="24">
        <v>0.99999999999918532</v>
      </c>
    </row>
    <row r="1732" spans="1:12" ht="191.25" x14ac:dyDescent="0.2">
      <c r="A1732" s="25" t="s">
        <v>7137</v>
      </c>
      <c r="B1732" s="25" t="s">
        <v>7142</v>
      </c>
      <c r="C1732" s="25" t="s">
        <v>74</v>
      </c>
      <c r="D1732" s="25" t="s">
        <v>6339</v>
      </c>
      <c r="E1732" s="24" t="b">
        <v>0</v>
      </c>
      <c r="F1732" s="25" t="s">
        <v>11</v>
      </c>
      <c r="G1732" s="25" t="s">
        <v>9085</v>
      </c>
      <c r="H1732" s="25" t="s">
        <v>10746</v>
      </c>
      <c r="I1732" s="25" t="s">
        <v>10747</v>
      </c>
      <c r="J1732" s="24">
        <v>1.1442327745218602E-5</v>
      </c>
      <c r="K1732" s="24">
        <v>1.7999389543464634E-12</v>
      </c>
      <c r="L1732" s="24">
        <v>0.9999885576704548</v>
      </c>
    </row>
    <row r="1733" spans="1:12" ht="51" x14ac:dyDescent="0.2">
      <c r="A1733" s="25" t="s">
        <v>4484</v>
      </c>
      <c r="B1733" s="25" t="s">
        <v>4485</v>
      </c>
      <c r="C1733" s="25" t="s">
        <v>74</v>
      </c>
      <c r="D1733" s="25" t="s">
        <v>4127</v>
      </c>
      <c r="E1733" s="24" t="b">
        <v>1</v>
      </c>
      <c r="F1733" s="25" t="s">
        <v>11</v>
      </c>
      <c r="G1733" s="25" t="s">
        <v>4486</v>
      </c>
      <c r="H1733" s="25" t="s">
        <v>4487</v>
      </c>
      <c r="I1733" s="25" t="s">
        <v>4488</v>
      </c>
      <c r="J1733" s="24">
        <v>1.3221212898558294E-20</v>
      </c>
      <c r="K1733" s="24">
        <v>7.97338610556402E-14</v>
      </c>
      <c r="L1733" s="24">
        <v>0.99999999999992029</v>
      </c>
    </row>
    <row r="1734" spans="1:12" ht="89.25" x14ac:dyDescent="0.2">
      <c r="A1734" s="25" t="s">
        <v>4484</v>
      </c>
      <c r="B1734" s="25" t="s">
        <v>4489</v>
      </c>
      <c r="C1734" s="25" t="s">
        <v>74</v>
      </c>
      <c r="D1734" s="25" t="s">
        <v>4127</v>
      </c>
      <c r="E1734" s="24" t="b">
        <v>1</v>
      </c>
      <c r="F1734" s="25" t="s">
        <v>11</v>
      </c>
      <c r="G1734" s="25" t="s">
        <v>4487</v>
      </c>
      <c r="H1734" s="25" t="s">
        <v>4490</v>
      </c>
      <c r="I1734" s="25" t="s">
        <v>4491</v>
      </c>
      <c r="J1734" s="24">
        <v>1.0976162579899783E-21</v>
      </c>
      <c r="K1734" s="24">
        <v>1.0568771363212164E-15</v>
      </c>
      <c r="L1734" s="24">
        <v>0.99999999999999889</v>
      </c>
    </row>
    <row r="1735" spans="1:12" ht="102" x14ac:dyDescent="0.2">
      <c r="A1735" s="25" t="s">
        <v>4484</v>
      </c>
      <c r="B1735" s="25" t="s">
        <v>4492</v>
      </c>
      <c r="C1735" s="25" t="s">
        <v>74</v>
      </c>
      <c r="D1735" s="25" t="s">
        <v>4127</v>
      </c>
      <c r="E1735" s="24" t="b">
        <v>1</v>
      </c>
      <c r="F1735" s="25" t="s">
        <v>11</v>
      </c>
      <c r="G1735" s="25" t="s">
        <v>4490</v>
      </c>
      <c r="H1735" s="25" t="s">
        <v>4493</v>
      </c>
      <c r="I1735" s="25" t="s">
        <v>4494</v>
      </c>
      <c r="J1735" s="24">
        <v>3.020392237223896E-21</v>
      </c>
      <c r="K1735" s="24">
        <v>8.2458544280812829E-14</v>
      </c>
      <c r="L1735" s="24">
        <v>0.99999999999991762</v>
      </c>
    </row>
    <row r="1736" spans="1:12" ht="89.25" x14ac:dyDescent="0.2">
      <c r="A1736" s="25" t="s">
        <v>4484</v>
      </c>
      <c r="B1736" s="25" t="s">
        <v>4489</v>
      </c>
      <c r="C1736" s="25" t="s">
        <v>74</v>
      </c>
      <c r="D1736" s="25" t="s">
        <v>4127</v>
      </c>
      <c r="E1736" s="24" t="b">
        <v>1</v>
      </c>
      <c r="F1736" s="25" t="s">
        <v>11</v>
      </c>
      <c r="G1736" s="25" t="s">
        <v>4495</v>
      </c>
      <c r="H1736" s="25" t="s">
        <v>4496</v>
      </c>
      <c r="I1736" s="25" t="s">
        <v>9085</v>
      </c>
      <c r="J1736" s="24">
        <v>6.8980635837870347E-24</v>
      </c>
      <c r="K1736" s="24">
        <v>7.1087283797855254E-15</v>
      </c>
      <c r="L1736" s="24">
        <v>0.99999999999999289</v>
      </c>
    </row>
    <row r="1737" spans="1:12" ht="153" x14ac:dyDescent="0.2">
      <c r="A1737" s="25" t="s">
        <v>4484</v>
      </c>
      <c r="B1737" s="25" t="s">
        <v>4492</v>
      </c>
      <c r="C1737" s="25" t="s">
        <v>74</v>
      </c>
      <c r="D1737" s="25" t="s">
        <v>4127</v>
      </c>
      <c r="E1737" s="24" t="b">
        <v>0</v>
      </c>
      <c r="F1737" s="25" t="s">
        <v>11</v>
      </c>
      <c r="G1737" s="25" t="s">
        <v>4497</v>
      </c>
      <c r="H1737" s="25" t="s">
        <v>4498</v>
      </c>
      <c r="I1737" s="25" t="s">
        <v>4499</v>
      </c>
      <c r="J1737" s="24">
        <v>1.3813793636266139E-3</v>
      </c>
      <c r="K1737" s="24">
        <v>9.4777057784837022E-8</v>
      </c>
      <c r="L1737" s="24">
        <v>0.99861852585931565</v>
      </c>
    </row>
    <row r="1738" spans="1:12" ht="153" x14ac:dyDescent="0.2">
      <c r="A1738" s="25" t="s">
        <v>4484</v>
      </c>
      <c r="B1738" s="25" t="s">
        <v>4500</v>
      </c>
      <c r="C1738" s="25" t="s">
        <v>74</v>
      </c>
      <c r="D1738" s="25" t="s">
        <v>4127</v>
      </c>
      <c r="E1738" s="24" t="b">
        <v>1</v>
      </c>
      <c r="F1738" s="25" t="s">
        <v>11</v>
      </c>
      <c r="G1738" s="25" t="s">
        <v>4501</v>
      </c>
      <c r="H1738" s="25" t="s">
        <v>4502</v>
      </c>
      <c r="I1738" s="25" t="s">
        <v>4503</v>
      </c>
      <c r="J1738" s="24">
        <v>3.1863521131140882E-19</v>
      </c>
      <c r="K1738" s="24">
        <v>9.8099120907232526E-15</v>
      </c>
      <c r="L1738" s="24">
        <v>0.99999999999999023</v>
      </c>
    </row>
    <row r="1739" spans="1:12" ht="178.5" x14ac:dyDescent="0.2">
      <c r="A1739" s="25" t="s">
        <v>4484</v>
      </c>
      <c r="B1739" s="25" t="s">
        <v>4504</v>
      </c>
      <c r="C1739" s="25" t="s">
        <v>74</v>
      </c>
      <c r="D1739" s="25" t="s">
        <v>4127</v>
      </c>
      <c r="E1739" s="24" t="b">
        <v>1</v>
      </c>
      <c r="F1739" s="25" t="s">
        <v>11</v>
      </c>
      <c r="G1739" s="25" t="s">
        <v>4502</v>
      </c>
      <c r="H1739" s="25" t="s">
        <v>4505</v>
      </c>
      <c r="I1739" s="25" t="s">
        <v>4506</v>
      </c>
      <c r="J1739" s="24">
        <v>7.3119608816524075E-20</v>
      </c>
      <c r="K1739" s="24">
        <v>6.2601676863528952E-16</v>
      </c>
      <c r="L1739" s="24">
        <v>0.99999999999999933</v>
      </c>
    </row>
    <row r="1740" spans="1:12" ht="165.75" x14ac:dyDescent="0.2">
      <c r="A1740" s="25" t="s">
        <v>4484</v>
      </c>
      <c r="B1740" s="25" t="s">
        <v>4507</v>
      </c>
      <c r="C1740" s="25" t="s">
        <v>74</v>
      </c>
      <c r="D1740" s="25" t="s">
        <v>4127</v>
      </c>
      <c r="E1740" s="24" t="b">
        <v>1</v>
      </c>
      <c r="F1740" s="25" t="s">
        <v>11</v>
      </c>
      <c r="G1740" s="25" t="s">
        <v>4505</v>
      </c>
      <c r="H1740" s="25" t="s">
        <v>4508</v>
      </c>
      <c r="I1740" s="25" t="s">
        <v>4509</v>
      </c>
      <c r="J1740" s="24">
        <v>1.2482433314225749E-21</v>
      </c>
      <c r="K1740" s="24">
        <v>4.5774291689978872E-15</v>
      </c>
      <c r="L1740" s="24">
        <v>0.99999999999999534</v>
      </c>
    </row>
    <row r="1741" spans="1:12" ht="89.25" x14ac:dyDescent="0.2">
      <c r="A1741" s="25" t="s">
        <v>4484</v>
      </c>
      <c r="B1741" s="25" t="s">
        <v>4500</v>
      </c>
      <c r="C1741" s="25" t="s">
        <v>74</v>
      </c>
      <c r="D1741" s="25" t="s">
        <v>4127</v>
      </c>
      <c r="E1741" s="24" t="b">
        <v>0</v>
      </c>
      <c r="F1741" s="25" t="s">
        <v>11</v>
      </c>
      <c r="G1741" s="25" t="s">
        <v>4510</v>
      </c>
      <c r="H1741" s="25" t="s">
        <v>4511</v>
      </c>
      <c r="I1741" s="25" t="s">
        <v>4512</v>
      </c>
      <c r="J1741" s="24">
        <v>1.0954643474972311E-3</v>
      </c>
      <c r="K1741" s="24">
        <v>6.9675695352909313E-10</v>
      </c>
      <c r="L1741" s="24">
        <v>0.99890453495574583</v>
      </c>
    </row>
    <row r="1742" spans="1:12" ht="204" x14ac:dyDescent="0.2">
      <c r="A1742" s="25" t="s">
        <v>4484</v>
      </c>
      <c r="B1742" s="25" t="s">
        <v>4504</v>
      </c>
      <c r="C1742" s="25" t="s">
        <v>74</v>
      </c>
      <c r="D1742" s="25" t="s">
        <v>4127</v>
      </c>
      <c r="E1742" s="24" t="b">
        <v>0</v>
      </c>
      <c r="F1742" s="25" t="s">
        <v>11</v>
      </c>
      <c r="G1742" s="25" t="s">
        <v>4513</v>
      </c>
      <c r="H1742" s="25" t="s">
        <v>4514</v>
      </c>
      <c r="I1742" s="25" t="s">
        <v>4515</v>
      </c>
      <c r="J1742" s="24">
        <v>1.6185781481907819E-7</v>
      </c>
      <c r="K1742" s="24">
        <v>1.0088254719094157E-11</v>
      </c>
      <c r="L1742" s="24">
        <v>0.99999983813209692</v>
      </c>
    </row>
    <row r="1743" spans="1:12" ht="127.5" x14ac:dyDescent="0.2">
      <c r="A1743" s="25" t="s">
        <v>4484</v>
      </c>
      <c r="B1743" s="25" t="s">
        <v>4507</v>
      </c>
      <c r="C1743" s="25" t="s">
        <v>74</v>
      </c>
      <c r="D1743" s="25" t="s">
        <v>4127</v>
      </c>
      <c r="E1743" s="24" t="b">
        <v>0</v>
      </c>
      <c r="F1743" s="25" t="s">
        <v>11</v>
      </c>
      <c r="G1743" s="25" t="s">
        <v>4516</v>
      </c>
      <c r="H1743" s="25" t="s">
        <v>4517</v>
      </c>
      <c r="I1743" s="25" t="s">
        <v>4518</v>
      </c>
      <c r="J1743" s="24">
        <v>6.9853519256094423E-3</v>
      </c>
      <c r="K1743" s="24">
        <v>2.1120140711652776E-9</v>
      </c>
      <c r="L1743" s="24">
        <v>0.99301464596237643</v>
      </c>
    </row>
    <row r="1744" spans="1:12" ht="165.75" x14ac:dyDescent="0.2">
      <c r="A1744" s="25" t="s">
        <v>2270</v>
      </c>
      <c r="B1744" s="25" t="s">
        <v>2271</v>
      </c>
      <c r="C1744" s="25" t="s">
        <v>74</v>
      </c>
      <c r="D1744" s="25" t="s">
        <v>407</v>
      </c>
      <c r="E1744" s="24" t="b">
        <v>0</v>
      </c>
      <c r="F1744" s="25" t="s">
        <v>11</v>
      </c>
      <c r="G1744" s="25" t="s">
        <v>2272</v>
      </c>
      <c r="H1744" s="25" t="s">
        <v>9488</v>
      </c>
      <c r="I1744" s="25" t="s">
        <v>2274</v>
      </c>
      <c r="J1744" s="24">
        <v>6.0608318657479109E-4</v>
      </c>
      <c r="K1744" s="24">
        <v>4.7172709060725381E-3</v>
      </c>
      <c r="L1744" s="24">
        <v>0.99467664590735272</v>
      </c>
    </row>
    <row r="1745" spans="1:12" ht="102" x14ac:dyDescent="0.2">
      <c r="A1745" s="25" t="s">
        <v>2270</v>
      </c>
      <c r="B1745" s="25" t="s">
        <v>2275</v>
      </c>
      <c r="C1745" s="25" t="s">
        <v>74</v>
      </c>
      <c r="D1745" s="25" t="s">
        <v>407</v>
      </c>
      <c r="E1745" s="24" t="b">
        <v>1</v>
      </c>
      <c r="F1745" s="25" t="s">
        <v>11</v>
      </c>
      <c r="G1745" s="25" t="s">
        <v>2276</v>
      </c>
      <c r="H1745" s="25" t="s">
        <v>2277</v>
      </c>
      <c r="I1745" s="25" t="s">
        <v>9085</v>
      </c>
      <c r="J1745" s="24">
        <v>3.4685125735038987E-20</v>
      </c>
      <c r="K1745" s="24">
        <v>2.4190935063041954E-12</v>
      </c>
      <c r="L1745" s="24">
        <v>0.99999999999758082</v>
      </c>
    </row>
    <row r="1746" spans="1:12" ht="89.25" x14ac:dyDescent="0.2">
      <c r="A1746" s="25" t="s">
        <v>4830</v>
      </c>
      <c r="B1746" s="25" t="s">
        <v>4834</v>
      </c>
      <c r="C1746" s="25" t="s">
        <v>74</v>
      </c>
      <c r="D1746" s="25" t="s">
        <v>4127</v>
      </c>
      <c r="E1746" s="24" t="b">
        <v>1</v>
      </c>
      <c r="F1746" s="25" t="s">
        <v>11</v>
      </c>
      <c r="G1746" s="25" t="s">
        <v>9085</v>
      </c>
      <c r="H1746" s="25" t="s">
        <v>10134</v>
      </c>
      <c r="I1746" s="25" t="s">
        <v>10135</v>
      </c>
      <c r="J1746" s="24">
        <v>3.0281910632010684E-20</v>
      </c>
      <c r="K1746" s="24">
        <v>1.3588267999539022E-13</v>
      </c>
      <c r="L1746" s="24">
        <v>0.99999999999986411</v>
      </c>
    </row>
    <row r="1747" spans="1:12" ht="89.25" x14ac:dyDescent="0.2">
      <c r="A1747" s="25" t="s">
        <v>4830</v>
      </c>
      <c r="B1747" s="25" t="s">
        <v>4843</v>
      </c>
      <c r="C1747" s="25" t="s">
        <v>74</v>
      </c>
      <c r="D1747" s="25" t="s">
        <v>4127</v>
      </c>
      <c r="E1747" s="24" t="b">
        <v>1</v>
      </c>
      <c r="F1747" s="25" t="s">
        <v>11</v>
      </c>
      <c r="G1747" s="25" t="s">
        <v>9085</v>
      </c>
      <c r="H1747" s="25" t="s">
        <v>10136</v>
      </c>
      <c r="I1747" s="25" t="s">
        <v>10137</v>
      </c>
      <c r="J1747" s="24">
        <v>1.9519869817681473E-20</v>
      </c>
      <c r="K1747" s="24">
        <v>2.3648274759060543E-12</v>
      </c>
      <c r="L1747" s="24">
        <v>0.99999999999763522</v>
      </c>
    </row>
    <row r="1748" spans="1:12" ht="204" x14ac:dyDescent="0.2">
      <c r="A1748" s="25" t="s">
        <v>405</v>
      </c>
      <c r="B1748" s="25" t="s">
        <v>8820</v>
      </c>
      <c r="C1748" s="25" t="s">
        <v>74</v>
      </c>
      <c r="D1748" s="25" t="s">
        <v>8821</v>
      </c>
      <c r="E1748" s="24" t="b">
        <v>0</v>
      </c>
      <c r="F1748" s="25" t="s">
        <v>11</v>
      </c>
      <c r="G1748" s="25" t="s">
        <v>8822</v>
      </c>
      <c r="H1748" s="25" t="s">
        <v>8823</v>
      </c>
      <c r="I1748" s="25" t="s">
        <v>8824</v>
      </c>
      <c r="J1748" s="24">
        <v>7.6496490411049922E-6</v>
      </c>
      <c r="K1748" s="24">
        <v>1.9557913617432941E-9</v>
      </c>
      <c r="L1748" s="24">
        <v>0.99999234839516749</v>
      </c>
    </row>
    <row r="1749" spans="1:12" ht="89.25" x14ac:dyDescent="0.2">
      <c r="A1749" s="25" t="s">
        <v>1717</v>
      </c>
      <c r="B1749" s="25" t="s">
        <v>1718</v>
      </c>
      <c r="C1749" s="25" t="s">
        <v>74</v>
      </c>
      <c r="D1749" s="25" t="s">
        <v>407</v>
      </c>
      <c r="E1749" s="24" t="b">
        <v>0</v>
      </c>
      <c r="F1749" s="25" t="s">
        <v>11</v>
      </c>
      <c r="G1749" s="25" t="s">
        <v>1719</v>
      </c>
      <c r="H1749" s="25" t="s">
        <v>1720</v>
      </c>
      <c r="I1749" s="25" t="s">
        <v>9380</v>
      </c>
      <c r="J1749" s="24">
        <v>4.7495969495788578E-8</v>
      </c>
      <c r="K1749" s="24">
        <v>1.0733080121705179E-6</v>
      </c>
      <c r="L1749" s="24">
        <v>0.99999887919601826</v>
      </c>
    </row>
    <row r="1750" spans="1:12" ht="114.75" x14ac:dyDescent="0.2">
      <c r="A1750" s="25" t="s">
        <v>1717</v>
      </c>
      <c r="B1750" s="25" t="s">
        <v>1722</v>
      </c>
      <c r="C1750" s="25" t="s">
        <v>74</v>
      </c>
      <c r="D1750" s="25" t="s">
        <v>407</v>
      </c>
      <c r="E1750" s="24" t="b">
        <v>0</v>
      </c>
      <c r="F1750" s="25" t="s">
        <v>11</v>
      </c>
      <c r="G1750" s="25" t="s">
        <v>1723</v>
      </c>
      <c r="H1750" s="25" t="s">
        <v>1724</v>
      </c>
      <c r="I1750" s="25" t="s">
        <v>1725</v>
      </c>
      <c r="J1750" s="24">
        <v>3.2698820663683214E-7</v>
      </c>
      <c r="K1750" s="24">
        <v>6.1742065513933192E-4</v>
      </c>
      <c r="L1750" s="24">
        <v>0.99938225235665412</v>
      </c>
    </row>
    <row r="1751" spans="1:12" ht="140.25" x14ac:dyDescent="0.2">
      <c r="A1751" s="25" t="s">
        <v>2619</v>
      </c>
      <c r="B1751" s="25" t="s">
        <v>2620</v>
      </c>
      <c r="C1751" s="25" t="s">
        <v>74</v>
      </c>
      <c r="D1751" s="25" t="s">
        <v>407</v>
      </c>
      <c r="E1751" s="24" t="b">
        <v>0</v>
      </c>
      <c r="F1751" s="25" t="s">
        <v>11</v>
      </c>
      <c r="G1751" s="25" t="s">
        <v>2621</v>
      </c>
      <c r="H1751" s="25" t="s">
        <v>9542</v>
      </c>
      <c r="I1751" s="25" t="s">
        <v>9543</v>
      </c>
      <c r="J1751" s="24">
        <v>1.9410270007352071E-7</v>
      </c>
      <c r="K1751" s="24">
        <v>0.18034031821457558</v>
      </c>
      <c r="L1751" s="24">
        <v>0.81965948768272423</v>
      </c>
    </row>
    <row r="1752" spans="1:12" ht="76.5" x14ac:dyDescent="0.2">
      <c r="A1752" s="25" t="s">
        <v>2619</v>
      </c>
      <c r="B1752" s="25" t="s">
        <v>2624</v>
      </c>
      <c r="C1752" s="25" t="s">
        <v>74</v>
      </c>
      <c r="D1752" s="25" t="s">
        <v>407</v>
      </c>
      <c r="E1752" s="24" t="b">
        <v>0</v>
      </c>
      <c r="F1752" s="25" t="s">
        <v>11</v>
      </c>
      <c r="G1752" s="25" t="s">
        <v>2625</v>
      </c>
      <c r="H1752" s="25" t="s">
        <v>2626</v>
      </c>
      <c r="I1752" s="25" t="s">
        <v>9085</v>
      </c>
      <c r="J1752" s="24">
        <v>2.5282373867775803E-2</v>
      </c>
      <c r="K1752" s="24">
        <v>0.37746068604564803</v>
      </c>
      <c r="L1752" s="24">
        <v>0.59725694008657615</v>
      </c>
    </row>
    <row r="1753" spans="1:12" ht="76.5" x14ac:dyDescent="0.2">
      <c r="A1753" s="25" t="s">
        <v>4248</v>
      </c>
      <c r="B1753" s="25" t="s">
        <v>4249</v>
      </c>
      <c r="C1753" s="25" t="s">
        <v>74</v>
      </c>
      <c r="D1753" s="25" t="s">
        <v>4127</v>
      </c>
      <c r="E1753" s="24" t="b">
        <v>0</v>
      </c>
      <c r="F1753" s="25" t="s">
        <v>11</v>
      </c>
      <c r="G1753" s="25" t="s">
        <v>9919</v>
      </c>
      <c r="H1753" s="25" t="s">
        <v>9920</v>
      </c>
      <c r="I1753" s="25" t="s">
        <v>9921</v>
      </c>
      <c r="J1753" s="24">
        <v>1.4162255136838219E-5</v>
      </c>
      <c r="K1753" s="24">
        <v>1.7720408749918544E-6</v>
      </c>
      <c r="L1753" s="24">
        <v>0.99998406570398801</v>
      </c>
    </row>
    <row r="1754" spans="1:12" ht="140.25" x14ac:dyDescent="0.2">
      <c r="A1754" s="25" t="s">
        <v>5330</v>
      </c>
      <c r="B1754" s="25" t="s">
        <v>5331</v>
      </c>
      <c r="C1754" s="25" t="s">
        <v>74</v>
      </c>
      <c r="D1754" s="25" t="s">
        <v>4127</v>
      </c>
      <c r="E1754" s="24" t="b">
        <v>1</v>
      </c>
      <c r="F1754" s="25" t="s">
        <v>11</v>
      </c>
      <c r="G1754" s="25" t="s">
        <v>5332</v>
      </c>
      <c r="H1754" s="25" t="s">
        <v>5333</v>
      </c>
      <c r="I1754" s="25" t="s">
        <v>5334</v>
      </c>
      <c r="J1754" s="24">
        <v>1.982957294077019E-21</v>
      </c>
      <c r="K1754" s="24">
        <v>7.8856339039940532E-16</v>
      </c>
      <c r="L1754" s="24">
        <v>0.99999999999999911</v>
      </c>
    </row>
    <row r="1755" spans="1:12" ht="165.75" x14ac:dyDescent="0.2">
      <c r="A1755" s="25" t="s">
        <v>5330</v>
      </c>
      <c r="B1755" s="25" t="s">
        <v>5335</v>
      </c>
      <c r="C1755" s="25" t="s">
        <v>74</v>
      </c>
      <c r="D1755" s="25" t="s">
        <v>4127</v>
      </c>
      <c r="E1755" s="24" t="b">
        <v>1</v>
      </c>
      <c r="F1755" s="25" t="s">
        <v>11</v>
      </c>
      <c r="G1755" s="25" t="s">
        <v>5333</v>
      </c>
      <c r="H1755" s="25" t="s">
        <v>5336</v>
      </c>
      <c r="I1755" s="25" t="s">
        <v>10257</v>
      </c>
      <c r="J1755" s="24">
        <v>1.099185332708155E-19</v>
      </c>
      <c r="K1755" s="24">
        <v>2.3953227967501743E-14</v>
      </c>
      <c r="L1755" s="24">
        <v>0.99999999999997602</v>
      </c>
    </row>
    <row r="1756" spans="1:12" ht="191.25" x14ac:dyDescent="0.2">
      <c r="A1756" s="25" t="s">
        <v>5330</v>
      </c>
      <c r="B1756" s="25" t="s">
        <v>5338</v>
      </c>
      <c r="C1756" s="25" t="s">
        <v>74</v>
      </c>
      <c r="D1756" s="25" t="s">
        <v>4127</v>
      </c>
      <c r="E1756" s="24" t="b">
        <v>1</v>
      </c>
      <c r="F1756" s="25" t="s">
        <v>11</v>
      </c>
      <c r="G1756" s="25" t="s">
        <v>5336</v>
      </c>
      <c r="H1756" s="25" t="s">
        <v>5339</v>
      </c>
      <c r="I1756" s="25" t="s">
        <v>10258</v>
      </c>
      <c r="J1756" s="24">
        <v>1.4213766153292652E-19</v>
      </c>
      <c r="K1756" s="24">
        <v>3.6142020536228024E-14</v>
      </c>
      <c r="L1756" s="24">
        <v>0.99999999999996381</v>
      </c>
    </row>
    <row r="1757" spans="1:12" ht="102" x14ac:dyDescent="0.2">
      <c r="A1757" s="25" t="s">
        <v>5330</v>
      </c>
      <c r="B1757" s="25" t="s">
        <v>5338</v>
      </c>
      <c r="C1757" s="25" t="s">
        <v>74</v>
      </c>
      <c r="D1757" s="25" t="s">
        <v>4127</v>
      </c>
      <c r="E1757" s="24" t="b">
        <v>1</v>
      </c>
      <c r="F1757" s="25" t="s">
        <v>11</v>
      </c>
      <c r="G1757" s="25" t="s">
        <v>5339</v>
      </c>
      <c r="H1757" s="25" t="s">
        <v>10259</v>
      </c>
      <c r="I1757" s="25" t="s">
        <v>10260</v>
      </c>
      <c r="J1757" s="24">
        <v>7.1885099613543186E-21</v>
      </c>
      <c r="K1757" s="24">
        <v>3.147670896888291E-16</v>
      </c>
      <c r="L1757" s="24">
        <v>0.99999999999999978</v>
      </c>
    </row>
    <row r="1758" spans="1:12" ht="76.5" x14ac:dyDescent="0.2">
      <c r="A1758" s="25" t="s">
        <v>5330</v>
      </c>
      <c r="B1758" s="25" t="s">
        <v>5343</v>
      </c>
      <c r="C1758" s="25" t="s">
        <v>74</v>
      </c>
      <c r="D1758" s="25" t="s">
        <v>4127</v>
      </c>
      <c r="E1758" s="24" t="b">
        <v>1</v>
      </c>
      <c r="F1758" s="25" t="s">
        <v>11</v>
      </c>
      <c r="G1758" s="25" t="s">
        <v>10259</v>
      </c>
      <c r="H1758" s="25" t="s">
        <v>10260</v>
      </c>
      <c r="I1758" s="25" t="s">
        <v>9085</v>
      </c>
      <c r="J1758" s="24">
        <v>3.1342054706367983E-20</v>
      </c>
      <c r="K1758" s="24">
        <v>3.9321567464638026E-15</v>
      </c>
      <c r="L1758" s="24">
        <v>0.999999999999996</v>
      </c>
    </row>
    <row r="1759" spans="1:12" ht="204" x14ac:dyDescent="0.2">
      <c r="A1759" s="25" t="s">
        <v>5330</v>
      </c>
      <c r="B1759" s="25" t="s">
        <v>5331</v>
      </c>
      <c r="C1759" s="25" t="s">
        <v>74</v>
      </c>
      <c r="D1759" s="25" t="s">
        <v>4127</v>
      </c>
      <c r="E1759" s="24" t="b">
        <v>0</v>
      </c>
      <c r="F1759" s="25" t="s">
        <v>11</v>
      </c>
      <c r="G1759" s="25" t="s">
        <v>5344</v>
      </c>
      <c r="H1759" s="25" t="s">
        <v>10261</v>
      </c>
      <c r="I1759" s="25" t="s">
        <v>10262</v>
      </c>
      <c r="J1759" s="24">
        <v>3.7394819549962954E-3</v>
      </c>
      <c r="K1759" s="24">
        <v>3.9598632787661758E-11</v>
      </c>
      <c r="L1759" s="24">
        <v>0.99626051800540505</v>
      </c>
    </row>
    <row r="1760" spans="1:12" ht="127.5" x14ac:dyDescent="0.2">
      <c r="A1760" s="25" t="s">
        <v>5330</v>
      </c>
      <c r="B1760" s="25" t="s">
        <v>5347</v>
      </c>
      <c r="C1760" s="25" t="s">
        <v>74</v>
      </c>
      <c r="D1760" s="25" t="s">
        <v>4127</v>
      </c>
      <c r="E1760" s="24" t="b">
        <v>0</v>
      </c>
      <c r="F1760" s="25" t="s">
        <v>11</v>
      </c>
      <c r="G1760" s="25" t="s">
        <v>10261</v>
      </c>
      <c r="H1760" s="25" t="s">
        <v>10263</v>
      </c>
      <c r="I1760" s="25" t="s">
        <v>5349</v>
      </c>
      <c r="J1760" s="24">
        <v>0.17509751378840829</v>
      </c>
      <c r="K1760" s="24">
        <v>5.4679463579041359E-9</v>
      </c>
      <c r="L1760" s="24">
        <v>0.82490248074364536</v>
      </c>
    </row>
    <row r="1761" spans="1:12" ht="76.5" x14ac:dyDescent="0.2">
      <c r="A1761" s="25" t="s">
        <v>5330</v>
      </c>
      <c r="B1761" s="25" t="s">
        <v>5350</v>
      </c>
      <c r="C1761" s="25" t="s">
        <v>74</v>
      </c>
      <c r="D1761" s="25" t="s">
        <v>4127</v>
      </c>
      <c r="E1761" s="24" t="b">
        <v>1</v>
      </c>
      <c r="F1761" s="25" t="s">
        <v>11</v>
      </c>
      <c r="G1761" s="25" t="s">
        <v>10264</v>
      </c>
      <c r="H1761" s="25" t="s">
        <v>10265</v>
      </c>
      <c r="I1761" s="25" t="s">
        <v>10266</v>
      </c>
      <c r="J1761" s="24">
        <v>1.4184446361279867E-20</v>
      </c>
      <c r="K1761" s="24">
        <v>5.4170945079540735E-16</v>
      </c>
      <c r="L1761" s="24">
        <v>0.99999999999999956</v>
      </c>
    </row>
    <row r="1762" spans="1:12" ht="51" x14ac:dyDescent="0.2">
      <c r="A1762" s="25" t="s">
        <v>1750</v>
      </c>
      <c r="B1762" s="25" t="s">
        <v>1755</v>
      </c>
      <c r="C1762" s="25" t="s">
        <v>74</v>
      </c>
      <c r="D1762" s="25" t="s">
        <v>407</v>
      </c>
      <c r="E1762" s="24" t="b">
        <v>1</v>
      </c>
      <c r="F1762" s="25" t="s">
        <v>11</v>
      </c>
      <c r="G1762" s="25" t="s">
        <v>1756</v>
      </c>
      <c r="H1762" s="25" t="s">
        <v>1757</v>
      </c>
      <c r="I1762" s="25" t="s">
        <v>1758</v>
      </c>
      <c r="J1762" s="24">
        <v>1.58843527993826E-23</v>
      </c>
      <c r="K1762" s="24">
        <v>3.7106096829830723E-9</v>
      </c>
      <c r="L1762" s="24">
        <v>0.9999999962893904</v>
      </c>
    </row>
    <row r="1763" spans="1:12" ht="76.5" x14ac:dyDescent="0.2">
      <c r="A1763" s="25" t="s">
        <v>3736</v>
      </c>
      <c r="B1763" s="25" t="s">
        <v>3741</v>
      </c>
      <c r="C1763" s="25" t="s">
        <v>74</v>
      </c>
      <c r="D1763" s="25" t="s">
        <v>3710</v>
      </c>
      <c r="E1763" s="24" t="b">
        <v>0</v>
      </c>
      <c r="F1763" s="25" t="s">
        <v>11</v>
      </c>
      <c r="G1763" s="25" t="s">
        <v>3742</v>
      </c>
      <c r="H1763" s="25" t="s">
        <v>3743</v>
      </c>
      <c r="I1763" s="25" t="s">
        <v>9085</v>
      </c>
      <c r="J1763" s="24">
        <v>6.0314928122474416E-6</v>
      </c>
      <c r="K1763" s="24">
        <v>1.6514036604069206E-7</v>
      </c>
      <c r="L1763" s="24">
        <v>0.99999380336682175</v>
      </c>
    </row>
    <row r="1764" spans="1:12" ht="178.5" x14ac:dyDescent="0.2">
      <c r="A1764" s="25" t="s">
        <v>6613</v>
      </c>
      <c r="B1764" s="25" t="s">
        <v>6614</v>
      </c>
      <c r="C1764" s="25" t="s">
        <v>74</v>
      </c>
      <c r="D1764" s="25" t="s">
        <v>6339</v>
      </c>
      <c r="E1764" s="24" t="b">
        <v>0</v>
      </c>
      <c r="F1764" s="25" t="s">
        <v>11</v>
      </c>
      <c r="G1764" s="25" t="s">
        <v>6631</v>
      </c>
      <c r="H1764" s="25" t="s">
        <v>6632</v>
      </c>
      <c r="I1764" s="25" t="s">
        <v>6633</v>
      </c>
      <c r="J1764" s="24">
        <v>3.091514285981105E-9</v>
      </c>
      <c r="K1764" s="24">
        <v>2.5165364560439837E-11</v>
      </c>
      <c r="L1764" s="24">
        <v>0.99999999688332042</v>
      </c>
    </row>
    <row r="1765" spans="1:12" ht="165.75" x14ac:dyDescent="0.2">
      <c r="A1765" s="25" t="s">
        <v>6613</v>
      </c>
      <c r="B1765" s="25" t="s">
        <v>6614</v>
      </c>
      <c r="C1765" s="25" t="s">
        <v>74</v>
      </c>
      <c r="D1765" s="25" t="s">
        <v>6339</v>
      </c>
      <c r="E1765" s="24" t="b">
        <v>0</v>
      </c>
      <c r="F1765" s="25" t="s">
        <v>11</v>
      </c>
      <c r="G1765" s="25" t="s">
        <v>6634</v>
      </c>
      <c r="H1765" s="25" t="s">
        <v>6635</v>
      </c>
      <c r="I1765" s="25" t="s">
        <v>10554</v>
      </c>
      <c r="J1765" s="24">
        <v>4.0475417455410196E-8</v>
      </c>
      <c r="K1765" s="24">
        <v>2.4350229628905392E-11</v>
      </c>
      <c r="L1765" s="24">
        <v>0.99999995950023235</v>
      </c>
    </row>
    <row r="1766" spans="1:12" ht="153" x14ac:dyDescent="0.2">
      <c r="A1766" s="25" t="s">
        <v>6613</v>
      </c>
      <c r="B1766" s="25" t="s">
        <v>6628</v>
      </c>
      <c r="C1766" s="25" t="s">
        <v>74</v>
      </c>
      <c r="D1766" s="25" t="s">
        <v>6339</v>
      </c>
      <c r="E1766" s="24" t="b">
        <v>0</v>
      </c>
      <c r="F1766" s="25" t="s">
        <v>11</v>
      </c>
      <c r="G1766" s="25" t="s">
        <v>10555</v>
      </c>
      <c r="H1766" s="25" t="s">
        <v>6638</v>
      </c>
      <c r="I1766" s="25" t="s">
        <v>10556</v>
      </c>
      <c r="J1766" s="24">
        <v>1.6541122906341204E-9</v>
      </c>
      <c r="K1766" s="24">
        <v>7.2988644615875358E-12</v>
      </c>
      <c r="L1766" s="24">
        <v>0.99999999833858877</v>
      </c>
    </row>
    <row r="1767" spans="1:12" ht="165.75" x14ac:dyDescent="0.2">
      <c r="A1767" s="25" t="s">
        <v>6613</v>
      </c>
      <c r="B1767" s="25" t="s">
        <v>6614</v>
      </c>
      <c r="C1767" s="25" t="s">
        <v>74</v>
      </c>
      <c r="D1767" s="25" t="s">
        <v>6339</v>
      </c>
      <c r="E1767" s="24" t="b">
        <v>0</v>
      </c>
      <c r="F1767" s="25" t="s">
        <v>11</v>
      </c>
      <c r="G1767" s="25" t="s">
        <v>6645</v>
      </c>
      <c r="H1767" s="25" t="s">
        <v>6646</v>
      </c>
      <c r="I1767" s="25" t="s">
        <v>6647</v>
      </c>
      <c r="J1767" s="24">
        <v>7.0815436769894784E-9</v>
      </c>
      <c r="K1767" s="24">
        <v>3.0350611688502166E-10</v>
      </c>
      <c r="L1767" s="24">
        <v>0.9999999926149501</v>
      </c>
    </row>
    <row r="1768" spans="1:12" ht="114.75" x14ac:dyDescent="0.2">
      <c r="A1768" s="25" t="s">
        <v>6613</v>
      </c>
      <c r="B1768" s="25" t="s">
        <v>6614</v>
      </c>
      <c r="C1768" s="25" t="s">
        <v>74</v>
      </c>
      <c r="D1768" s="25" t="s">
        <v>6339</v>
      </c>
      <c r="E1768" s="24" t="b">
        <v>0</v>
      </c>
      <c r="F1768" s="25" t="s">
        <v>11</v>
      </c>
      <c r="G1768" s="25" t="s">
        <v>6646</v>
      </c>
      <c r="H1768" s="25" t="s">
        <v>6648</v>
      </c>
      <c r="I1768" s="25" t="s">
        <v>6649</v>
      </c>
      <c r="J1768" s="24">
        <v>1.5149395112470604E-7</v>
      </c>
      <c r="K1768" s="24">
        <v>1.510100928110716E-9</v>
      </c>
      <c r="L1768" s="24">
        <v>0.99999984699594802</v>
      </c>
    </row>
    <row r="1769" spans="1:12" ht="102" x14ac:dyDescent="0.2">
      <c r="A1769" s="25" t="s">
        <v>6613</v>
      </c>
      <c r="B1769" s="25" t="s">
        <v>6628</v>
      </c>
      <c r="C1769" s="25" t="s">
        <v>74</v>
      </c>
      <c r="D1769" s="25" t="s">
        <v>6339</v>
      </c>
      <c r="E1769" s="24" t="b">
        <v>0</v>
      </c>
      <c r="F1769" s="25" t="s">
        <v>11</v>
      </c>
      <c r="G1769" s="25" t="s">
        <v>6656</v>
      </c>
      <c r="H1769" s="25" t="s">
        <v>6658</v>
      </c>
      <c r="I1769" s="25" t="s">
        <v>6659</v>
      </c>
      <c r="J1769" s="24">
        <v>3.24200570785247E-4</v>
      </c>
      <c r="K1769" s="24">
        <v>2.5778017084510833E-8</v>
      </c>
      <c r="L1769" s="24">
        <v>0.99967577365119764</v>
      </c>
    </row>
    <row r="1770" spans="1:12" ht="102" x14ac:dyDescent="0.2">
      <c r="A1770" s="25" t="s">
        <v>7845</v>
      </c>
      <c r="B1770" s="25" t="s">
        <v>7850</v>
      </c>
      <c r="C1770" s="25" t="s">
        <v>74</v>
      </c>
      <c r="D1770" s="25" t="s">
        <v>6339</v>
      </c>
      <c r="E1770" s="24" t="b">
        <v>0</v>
      </c>
      <c r="F1770" s="25" t="s">
        <v>11</v>
      </c>
      <c r="G1770" s="25" t="s">
        <v>9085</v>
      </c>
      <c r="H1770" s="25" t="s">
        <v>10947</v>
      </c>
      <c r="I1770" s="25" t="s">
        <v>7862</v>
      </c>
      <c r="J1770" s="24">
        <v>0.4421567925083873</v>
      </c>
      <c r="K1770" s="24">
        <v>5.6688317286642785E-7</v>
      </c>
      <c r="L1770" s="24">
        <v>0.5578426406084398</v>
      </c>
    </row>
    <row r="1771" spans="1:12" ht="178.5" x14ac:dyDescent="0.2">
      <c r="A1771" s="25" t="s">
        <v>7845</v>
      </c>
      <c r="B1771" s="25" t="s">
        <v>7846</v>
      </c>
      <c r="C1771" s="25" t="s">
        <v>74</v>
      </c>
      <c r="D1771" s="25" t="s">
        <v>6339</v>
      </c>
      <c r="E1771" s="24" t="b">
        <v>0</v>
      </c>
      <c r="F1771" s="25" t="s">
        <v>11</v>
      </c>
      <c r="G1771" s="25" t="s">
        <v>10948</v>
      </c>
      <c r="H1771" s="25" t="s">
        <v>10949</v>
      </c>
      <c r="I1771" s="25" t="s">
        <v>10950</v>
      </c>
      <c r="J1771" s="24">
        <v>1.3706719402861235E-10</v>
      </c>
      <c r="K1771" s="24">
        <v>1.0233782500404974E-8</v>
      </c>
      <c r="L1771" s="24">
        <v>0.99999998962915038</v>
      </c>
    </row>
    <row r="1772" spans="1:12" ht="140.25" x14ac:dyDescent="0.2">
      <c r="A1772" s="25" t="s">
        <v>7845</v>
      </c>
      <c r="B1772" s="25" t="s">
        <v>7846</v>
      </c>
      <c r="C1772" s="25" t="s">
        <v>74</v>
      </c>
      <c r="D1772" s="25" t="s">
        <v>6339</v>
      </c>
      <c r="E1772" s="24" t="b">
        <v>0</v>
      </c>
      <c r="F1772" s="25" t="s">
        <v>11</v>
      </c>
      <c r="G1772" s="25" t="s">
        <v>10951</v>
      </c>
      <c r="H1772" s="25" t="s">
        <v>7867</v>
      </c>
      <c r="I1772" s="25" t="s">
        <v>10952</v>
      </c>
      <c r="J1772" s="24">
        <v>2.3325614904974632E-8</v>
      </c>
      <c r="K1772" s="24">
        <v>2.6037370760266637E-10</v>
      </c>
      <c r="L1772" s="24">
        <v>0.99999997641401139</v>
      </c>
    </row>
    <row r="1773" spans="1:12" ht="293.25" x14ac:dyDescent="0.2">
      <c r="A1773" s="25" t="s">
        <v>7845</v>
      </c>
      <c r="B1773" s="25" t="s">
        <v>7846</v>
      </c>
      <c r="C1773" s="25" t="s">
        <v>74</v>
      </c>
      <c r="D1773" s="25" t="s">
        <v>6339</v>
      </c>
      <c r="E1773" s="24" t="b">
        <v>0</v>
      </c>
      <c r="F1773" s="25" t="s">
        <v>11</v>
      </c>
      <c r="G1773" s="25" t="s">
        <v>7867</v>
      </c>
      <c r="H1773" s="25" t="s">
        <v>7869</v>
      </c>
      <c r="I1773" s="25" t="s">
        <v>10953</v>
      </c>
      <c r="J1773" s="24">
        <v>1.5317276429959525E-8</v>
      </c>
      <c r="K1773" s="24">
        <v>7.7573815075416133E-11</v>
      </c>
      <c r="L1773" s="24">
        <v>0.99999998460514972</v>
      </c>
    </row>
    <row r="1774" spans="1:12" ht="280.5" x14ac:dyDescent="0.2">
      <c r="A1774" s="25" t="s">
        <v>7845</v>
      </c>
      <c r="B1774" s="25" t="s">
        <v>7850</v>
      </c>
      <c r="C1774" s="25" t="s">
        <v>74</v>
      </c>
      <c r="D1774" s="25" t="s">
        <v>6339</v>
      </c>
      <c r="E1774" s="24" t="b">
        <v>0</v>
      </c>
      <c r="F1774" s="25" t="s">
        <v>11</v>
      </c>
      <c r="G1774" s="25" t="s">
        <v>7869</v>
      </c>
      <c r="H1774" s="25" t="s">
        <v>10954</v>
      </c>
      <c r="I1774" s="25" t="s">
        <v>10955</v>
      </c>
      <c r="J1774" s="24">
        <v>1.8089858691341049E-7</v>
      </c>
      <c r="K1774" s="24">
        <v>2.7353814211654219E-10</v>
      </c>
      <c r="L1774" s="24">
        <v>0.99999981882787492</v>
      </c>
    </row>
    <row r="1775" spans="1:12" ht="242.25" x14ac:dyDescent="0.2">
      <c r="A1775" s="25" t="s">
        <v>7845</v>
      </c>
      <c r="B1775" s="25" t="s">
        <v>7846</v>
      </c>
      <c r="C1775" s="25" t="s">
        <v>74</v>
      </c>
      <c r="D1775" s="25" t="s">
        <v>6339</v>
      </c>
      <c r="E1775" s="24" t="b">
        <v>0</v>
      </c>
      <c r="F1775" s="25" t="s">
        <v>11</v>
      </c>
      <c r="G1775" s="25" t="s">
        <v>10954</v>
      </c>
      <c r="H1775" s="25" t="s">
        <v>10956</v>
      </c>
      <c r="I1775" s="25" t="s">
        <v>10957</v>
      </c>
      <c r="J1775" s="24">
        <v>1.8789184567456656E-9</v>
      </c>
      <c r="K1775" s="24">
        <v>2.9464728021297817E-11</v>
      </c>
      <c r="L1775" s="24">
        <v>0.99999999809161677</v>
      </c>
    </row>
    <row r="1776" spans="1:12" ht="216.75" x14ac:dyDescent="0.2">
      <c r="A1776" s="25" t="s">
        <v>7845</v>
      </c>
      <c r="B1776" s="25" t="s">
        <v>7846</v>
      </c>
      <c r="C1776" s="25" t="s">
        <v>74</v>
      </c>
      <c r="D1776" s="25" t="s">
        <v>6339</v>
      </c>
      <c r="E1776" s="24" t="b">
        <v>0</v>
      </c>
      <c r="F1776" s="25" t="s">
        <v>11</v>
      </c>
      <c r="G1776" s="25" t="s">
        <v>10958</v>
      </c>
      <c r="H1776" s="25" t="s">
        <v>7876</v>
      </c>
      <c r="I1776" s="25" t="s">
        <v>10959</v>
      </c>
      <c r="J1776" s="24">
        <v>4.4749141784215609E-8</v>
      </c>
      <c r="K1776" s="24">
        <v>3.5004075530037003E-10</v>
      </c>
      <c r="L1776" s="24">
        <v>0.99999995490081739</v>
      </c>
    </row>
    <row r="1777" spans="1:12" ht="114.75" x14ac:dyDescent="0.2">
      <c r="A1777" s="25" t="s">
        <v>7845</v>
      </c>
      <c r="B1777" s="25" t="s">
        <v>7878</v>
      </c>
      <c r="C1777" s="25" t="s">
        <v>74</v>
      </c>
      <c r="D1777" s="25" t="s">
        <v>6339</v>
      </c>
      <c r="E1777" s="24" t="b">
        <v>0</v>
      </c>
      <c r="F1777" s="25" t="s">
        <v>11</v>
      </c>
      <c r="G1777" s="25" t="s">
        <v>10960</v>
      </c>
      <c r="H1777" s="25" t="s">
        <v>10961</v>
      </c>
      <c r="I1777" s="25" t="s">
        <v>10962</v>
      </c>
      <c r="J1777" s="24">
        <v>3.2371904697971808E-13</v>
      </c>
      <c r="K1777" s="24">
        <v>1.0253529090952992E-8</v>
      </c>
      <c r="L1777" s="24">
        <v>0.99999998974614723</v>
      </c>
    </row>
    <row r="1778" spans="1:12" ht="127.5" x14ac:dyDescent="0.2">
      <c r="A1778" s="25" t="s">
        <v>7845</v>
      </c>
      <c r="B1778" s="25" t="s">
        <v>7846</v>
      </c>
      <c r="C1778" s="25" t="s">
        <v>74</v>
      </c>
      <c r="D1778" s="25" t="s">
        <v>6339</v>
      </c>
      <c r="E1778" s="24" t="b">
        <v>0</v>
      </c>
      <c r="F1778" s="25" t="s">
        <v>11</v>
      </c>
      <c r="G1778" s="25" t="s">
        <v>10961</v>
      </c>
      <c r="H1778" s="25" t="s">
        <v>10963</v>
      </c>
      <c r="I1778" s="25" t="s">
        <v>10964</v>
      </c>
      <c r="J1778" s="24">
        <v>1.1877507356563169E-12</v>
      </c>
      <c r="K1778" s="24">
        <v>6.4179464842963453E-9</v>
      </c>
      <c r="L1778" s="24">
        <v>0.99999999358086566</v>
      </c>
    </row>
    <row r="1779" spans="1:12" ht="165.75" x14ac:dyDescent="0.2">
      <c r="A1779" s="25" t="s">
        <v>7845</v>
      </c>
      <c r="B1779" s="25" t="s">
        <v>7846</v>
      </c>
      <c r="C1779" s="25" t="s">
        <v>74</v>
      </c>
      <c r="D1779" s="25" t="s">
        <v>6339</v>
      </c>
      <c r="E1779" s="24" t="b">
        <v>0</v>
      </c>
      <c r="F1779" s="25" t="s">
        <v>11</v>
      </c>
      <c r="G1779" s="25" t="s">
        <v>9085</v>
      </c>
      <c r="H1779" s="25" t="s">
        <v>7884</v>
      </c>
      <c r="I1779" s="25" t="s">
        <v>10965</v>
      </c>
      <c r="J1779" s="24">
        <v>0.12218515088445166</v>
      </c>
      <c r="K1779" s="24">
        <v>3.926588699777233E-7</v>
      </c>
      <c r="L1779" s="24">
        <v>0.87781445645667844</v>
      </c>
    </row>
    <row r="1780" spans="1:12" ht="153" x14ac:dyDescent="0.2">
      <c r="A1780" s="25" t="s">
        <v>7845</v>
      </c>
      <c r="B1780" s="25" t="s">
        <v>7846</v>
      </c>
      <c r="C1780" s="25" t="s">
        <v>74</v>
      </c>
      <c r="D1780" s="25" t="s">
        <v>6339</v>
      </c>
      <c r="E1780" s="24" t="b">
        <v>0</v>
      </c>
      <c r="F1780" s="25" t="s">
        <v>11</v>
      </c>
      <c r="G1780" s="25" t="s">
        <v>7886</v>
      </c>
      <c r="H1780" s="25" t="s">
        <v>10966</v>
      </c>
      <c r="I1780" s="25" t="s">
        <v>10967</v>
      </c>
      <c r="J1780" s="24">
        <v>1.9346035493462871E-6</v>
      </c>
      <c r="K1780" s="24">
        <v>4.2564040486627529E-11</v>
      </c>
      <c r="L1780" s="24">
        <v>0.99999806535388658</v>
      </c>
    </row>
    <row r="1781" spans="1:12" ht="242.25" x14ac:dyDescent="0.2">
      <c r="A1781" s="25" t="s">
        <v>7845</v>
      </c>
      <c r="B1781" s="25" t="s">
        <v>7846</v>
      </c>
      <c r="C1781" s="25" t="s">
        <v>74</v>
      </c>
      <c r="D1781" s="25" t="s">
        <v>6339</v>
      </c>
      <c r="E1781" s="24" t="b">
        <v>0</v>
      </c>
      <c r="F1781" s="25" t="s">
        <v>11</v>
      </c>
      <c r="G1781" s="25" t="s">
        <v>7892</v>
      </c>
      <c r="H1781" s="25" t="s">
        <v>7893</v>
      </c>
      <c r="I1781" s="25" t="s">
        <v>10969</v>
      </c>
      <c r="J1781" s="24">
        <v>5.7911668383263776E-5</v>
      </c>
      <c r="K1781" s="24">
        <v>3.5384082564073651E-7</v>
      </c>
      <c r="L1781" s="24">
        <v>0.99994173449079105</v>
      </c>
    </row>
    <row r="1782" spans="1:12" ht="204" x14ac:dyDescent="0.2">
      <c r="A1782" s="25" t="s">
        <v>7845</v>
      </c>
      <c r="B1782" s="25" t="s">
        <v>7846</v>
      </c>
      <c r="C1782" s="25" t="s">
        <v>74</v>
      </c>
      <c r="D1782" s="25" t="s">
        <v>6339</v>
      </c>
      <c r="E1782" s="24" t="b">
        <v>0</v>
      </c>
      <c r="F1782" s="25" t="s">
        <v>11</v>
      </c>
      <c r="G1782" s="25" t="s">
        <v>7895</v>
      </c>
      <c r="H1782" s="25" t="s">
        <v>7896</v>
      </c>
      <c r="I1782" s="25" t="s">
        <v>7897</v>
      </c>
      <c r="J1782" s="24">
        <v>0.1118537091399929</v>
      </c>
      <c r="K1782" s="24">
        <v>4.0942831231882601E-7</v>
      </c>
      <c r="L1782" s="24">
        <v>0.88814588143169482</v>
      </c>
    </row>
    <row r="1783" spans="1:12" ht="127.5" x14ac:dyDescent="0.2">
      <c r="A1783" s="25" t="s">
        <v>5515</v>
      </c>
      <c r="B1783" s="25" t="s">
        <v>5516</v>
      </c>
      <c r="C1783" s="25" t="s">
        <v>74</v>
      </c>
      <c r="D1783" s="25" t="s">
        <v>4127</v>
      </c>
      <c r="E1783" s="24" t="b">
        <v>1</v>
      </c>
      <c r="F1783" s="25" t="s">
        <v>11</v>
      </c>
      <c r="G1783" s="25" t="s">
        <v>5517</v>
      </c>
      <c r="H1783" s="25" t="s">
        <v>5518</v>
      </c>
      <c r="I1783" s="25" t="s">
        <v>5519</v>
      </c>
      <c r="J1783" s="24">
        <v>1.2778267751991554E-20</v>
      </c>
      <c r="K1783" s="24">
        <v>2.963140542505897E-14</v>
      </c>
      <c r="L1783" s="24">
        <v>0.99999999999997047</v>
      </c>
    </row>
    <row r="1784" spans="1:12" ht="153" x14ac:dyDescent="0.2">
      <c r="A1784" s="25" t="s">
        <v>4238</v>
      </c>
      <c r="B1784" s="25" t="s">
        <v>4239</v>
      </c>
      <c r="C1784" s="25" t="s">
        <v>74</v>
      </c>
      <c r="D1784" s="25" t="s">
        <v>4127</v>
      </c>
      <c r="E1784" s="24" t="b">
        <v>0</v>
      </c>
      <c r="F1784" s="25" t="s">
        <v>11</v>
      </c>
      <c r="G1784" s="25" t="s">
        <v>4240</v>
      </c>
      <c r="H1784" s="25" t="s">
        <v>4241</v>
      </c>
      <c r="I1784" s="25" t="s">
        <v>4242</v>
      </c>
      <c r="J1784" s="24">
        <v>2.4624284830858582E-6</v>
      </c>
      <c r="K1784" s="24">
        <v>4.5122064709922278E-10</v>
      </c>
      <c r="L1784" s="24">
        <v>0.99999753712029626</v>
      </c>
    </row>
    <row r="1785" spans="1:12" ht="114.75" x14ac:dyDescent="0.2">
      <c r="A1785" s="25" t="s">
        <v>3751</v>
      </c>
      <c r="B1785" s="25" t="s">
        <v>3709</v>
      </c>
      <c r="C1785" s="25" t="s">
        <v>74</v>
      </c>
      <c r="D1785" s="25" t="s">
        <v>3710</v>
      </c>
      <c r="E1785" s="24" t="b">
        <v>0</v>
      </c>
      <c r="F1785" s="25" t="s">
        <v>11</v>
      </c>
      <c r="G1785" s="25" t="s">
        <v>9741</v>
      </c>
      <c r="H1785" s="25" t="s">
        <v>3756</v>
      </c>
      <c r="I1785" s="25" t="s">
        <v>9742</v>
      </c>
      <c r="J1785" s="24">
        <v>6.3486815632128084E-8</v>
      </c>
      <c r="K1785" s="24">
        <v>3.9431760603990647E-7</v>
      </c>
      <c r="L1785" s="24">
        <v>0.99999954219557829</v>
      </c>
    </row>
    <row r="1786" spans="1:12" ht="102" x14ac:dyDescent="0.2">
      <c r="A1786" s="25" t="s">
        <v>6691</v>
      </c>
      <c r="B1786" s="25" t="s">
        <v>6700</v>
      </c>
      <c r="C1786" s="25" t="s">
        <v>74</v>
      </c>
      <c r="D1786" s="25" t="s">
        <v>6339</v>
      </c>
      <c r="E1786" s="24" t="b">
        <v>0</v>
      </c>
      <c r="F1786" s="25" t="s">
        <v>11</v>
      </c>
      <c r="G1786" s="25" t="s">
        <v>6701</v>
      </c>
      <c r="H1786" s="25" t="s">
        <v>6702</v>
      </c>
      <c r="I1786" s="25" t="s">
        <v>6703</v>
      </c>
      <c r="J1786" s="24">
        <v>2.4568486338477184E-7</v>
      </c>
      <c r="K1786" s="24">
        <v>1.4386757073907546E-8</v>
      </c>
      <c r="L1786" s="24">
        <v>0.99999973992837943</v>
      </c>
    </row>
    <row r="1787" spans="1:12" ht="89.25" x14ac:dyDescent="0.2">
      <c r="A1787" s="25" t="s">
        <v>6691</v>
      </c>
      <c r="B1787" s="25" t="s">
        <v>6692</v>
      </c>
      <c r="C1787" s="25" t="s">
        <v>74</v>
      </c>
      <c r="D1787" s="25" t="s">
        <v>6339</v>
      </c>
      <c r="E1787" s="24" t="b">
        <v>0</v>
      </c>
      <c r="F1787" s="25" t="s">
        <v>11</v>
      </c>
      <c r="G1787" s="25" t="s">
        <v>6704</v>
      </c>
      <c r="H1787" s="25" t="s">
        <v>10571</v>
      </c>
      <c r="I1787" s="25" t="s">
        <v>6706</v>
      </c>
      <c r="J1787" s="24">
        <v>7.5761706298333808E-10</v>
      </c>
      <c r="K1787" s="24">
        <v>8.0474389139125176E-13</v>
      </c>
      <c r="L1787" s="24">
        <v>0.99999999924157823</v>
      </c>
    </row>
    <row r="1788" spans="1:12" ht="76.5" x14ac:dyDescent="0.2">
      <c r="A1788" s="25" t="s">
        <v>6691</v>
      </c>
      <c r="B1788" s="25" t="s">
        <v>6707</v>
      </c>
      <c r="C1788" s="25" t="s">
        <v>74</v>
      </c>
      <c r="D1788" s="25" t="s">
        <v>6339</v>
      </c>
      <c r="E1788" s="24" t="b">
        <v>0</v>
      </c>
      <c r="F1788" s="25" t="s">
        <v>11</v>
      </c>
      <c r="G1788" s="25" t="s">
        <v>10572</v>
      </c>
      <c r="H1788" s="25" t="s">
        <v>6709</v>
      </c>
      <c r="I1788" s="25" t="s">
        <v>6710</v>
      </c>
      <c r="J1788" s="24">
        <v>1.027643169129344E-6</v>
      </c>
      <c r="K1788" s="24">
        <v>3.3590058391682769E-12</v>
      </c>
      <c r="L1788" s="24">
        <v>0.9999989723534719</v>
      </c>
    </row>
    <row r="1789" spans="1:12" ht="153" x14ac:dyDescent="0.2">
      <c r="A1789" s="25" t="s">
        <v>6691</v>
      </c>
      <c r="B1789" s="25" t="s">
        <v>6696</v>
      </c>
      <c r="C1789" s="25" t="s">
        <v>74</v>
      </c>
      <c r="D1789" s="25" t="s">
        <v>6339</v>
      </c>
      <c r="E1789" s="24" t="b">
        <v>0</v>
      </c>
      <c r="F1789" s="25" t="s">
        <v>11</v>
      </c>
      <c r="G1789" s="25" t="s">
        <v>6711</v>
      </c>
      <c r="H1789" s="25" t="s">
        <v>10573</v>
      </c>
      <c r="I1789" s="25" t="s">
        <v>10574</v>
      </c>
      <c r="J1789" s="24">
        <v>6.2471586825241697E-7</v>
      </c>
      <c r="K1789" s="24">
        <v>9.9384625557274291E-11</v>
      </c>
      <c r="L1789" s="24">
        <v>0.99999937518474713</v>
      </c>
    </row>
    <row r="1790" spans="1:12" ht="114.75" x14ac:dyDescent="0.2">
      <c r="A1790" s="25" t="s">
        <v>6691</v>
      </c>
      <c r="B1790" s="25" t="s">
        <v>6714</v>
      </c>
      <c r="C1790" s="25" t="s">
        <v>74</v>
      </c>
      <c r="D1790" s="25" t="s">
        <v>6339</v>
      </c>
      <c r="E1790" s="24" t="b">
        <v>0</v>
      </c>
      <c r="F1790" s="25" t="s">
        <v>11</v>
      </c>
      <c r="G1790" s="25" t="s">
        <v>6715</v>
      </c>
      <c r="H1790" s="25" t="s">
        <v>10575</v>
      </c>
      <c r="I1790" s="25" t="s">
        <v>10576</v>
      </c>
      <c r="J1790" s="24">
        <v>6.6687142743433805E-6</v>
      </c>
      <c r="K1790" s="24">
        <v>1.6285934943696309E-11</v>
      </c>
      <c r="L1790" s="24">
        <v>0.99999333126943968</v>
      </c>
    </row>
    <row r="1791" spans="1:12" ht="127.5" x14ac:dyDescent="0.2">
      <c r="A1791" s="25" t="s">
        <v>6691</v>
      </c>
      <c r="B1791" s="25" t="s">
        <v>6696</v>
      </c>
      <c r="C1791" s="25" t="s">
        <v>74</v>
      </c>
      <c r="D1791" s="25" t="s">
        <v>6339</v>
      </c>
      <c r="E1791" s="24" t="b">
        <v>0</v>
      </c>
      <c r="F1791" s="25" t="s">
        <v>11</v>
      </c>
      <c r="G1791" s="25" t="s">
        <v>10577</v>
      </c>
      <c r="H1791" s="25" t="s">
        <v>6719</v>
      </c>
      <c r="I1791" s="25" t="s">
        <v>10578</v>
      </c>
      <c r="J1791" s="24">
        <v>2.837416431365714E-8</v>
      </c>
      <c r="K1791" s="24">
        <v>5.1911428574803842E-12</v>
      </c>
      <c r="L1791" s="24">
        <v>0.99999997162064458</v>
      </c>
    </row>
    <row r="1792" spans="1:12" ht="165.75" x14ac:dyDescent="0.2">
      <c r="A1792" s="25" t="s">
        <v>6691</v>
      </c>
      <c r="B1792" s="25" t="s">
        <v>6696</v>
      </c>
      <c r="C1792" s="25" t="s">
        <v>74</v>
      </c>
      <c r="D1792" s="25" t="s">
        <v>6339</v>
      </c>
      <c r="E1792" s="24" t="b">
        <v>0</v>
      </c>
      <c r="F1792" s="25" t="s">
        <v>11</v>
      </c>
      <c r="G1792" s="25" t="s">
        <v>6719</v>
      </c>
      <c r="H1792" s="25" t="s">
        <v>10579</v>
      </c>
      <c r="I1792" s="25" t="s">
        <v>10580</v>
      </c>
      <c r="J1792" s="24">
        <v>2.153528312987319E-11</v>
      </c>
      <c r="K1792" s="24">
        <v>8.5342140828120769E-14</v>
      </c>
      <c r="L1792" s="24">
        <v>0.99999999997837929</v>
      </c>
    </row>
    <row r="1793" spans="1:12" ht="114.75" x14ac:dyDescent="0.2">
      <c r="A1793" s="25" t="s">
        <v>4125</v>
      </c>
      <c r="B1793" s="25" t="s">
        <v>4126</v>
      </c>
      <c r="C1793" s="25" t="s">
        <v>74</v>
      </c>
      <c r="D1793" s="25" t="s">
        <v>4127</v>
      </c>
      <c r="E1793" s="24" t="b">
        <v>0</v>
      </c>
      <c r="F1793" s="25" t="s">
        <v>11</v>
      </c>
      <c r="G1793" s="25" t="s">
        <v>4134</v>
      </c>
      <c r="H1793" s="25" t="s">
        <v>4135</v>
      </c>
      <c r="I1793" s="25" t="s">
        <v>4136</v>
      </c>
      <c r="J1793" s="24">
        <v>1.1156444057176296E-6</v>
      </c>
      <c r="K1793" s="24">
        <v>1.7546154331893671E-8</v>
      </c>
      <c r="L1793" s="24">
        <v>0.99999886680943995</v>
      </c>
    </row>
    <row r="1794" spans="1:12" ht="51" x14ac:dyDescent="0.2">
      <c r="A1794" s="25" t="s">
        <v>4125</v>
      </c>
      <c r="B1794" s="25" t="s">
        <v>4126</v>
      </c>
      <c r="C1794" s="25" t="s">
        <v>74</v>
      </c>
      <c r="D1794" s="25" t="s">
        <v>4127</v>
      </c>
      <c r="E1794" s="24" t="b">
        <v>1</v>
      </c>
      <c r="F1794" s="25" t="s">
        <v>11</v>
      </c>
      <c r="G1794" s="25" t="s">
        <v>4137</v>
      </c>
      <c r="H1794" s="25" t="s">
        <v>4138</v>
      </c>
      <c r="I1794" s="25" t="s">
        <v>4139</v>
      </c>
      <c r="J1794" s="24">
        <v>2.2779713682196307E-23</v>
      </c>
      <c r="K1794" s="24">
        <v>3.3092032976920967E-15</v>
      </c>
      <c r="L1794" s="24">
        <v>0.99999999999999667</v>
      </c>
    </row>
    <row r="1795" spans="1:12" ht="178.5" x14ac:dyDescent="0.2">
      <c r="A1795" s="25" t="s">
        <v>3367</v>
      </c>
      <c r="B1795" s="25" t="s">
        <v>3368</v>
      </c>
      <c r="C1795" s="25" t="s">
        <v>74</v>
      </c>
      <c r="D1795" s="25" t="s">
        <v>3036</v>
      </c>
      <c r="E1795" s="24" t="b">
        <v>0</v>
      </c>
      <c r="F1795" s="25" t="s">
        <v>11</v>
      </c>
      <c r="G1795" s="25" t="s">
        <v>3369</v>
      </c>
      <c r="H1795" s="25" t="s">
        <v>3370</v>
      </c>
      <c r="I1795" s="25" t="s">
        <v>9666</v>
      </c>
      <c r="J1795" s="24">
        <v>1.0215280755254531E-8</v>
      </c>
      <c r="K1795" s="24">
        <v>7.3944937340421818E-2</v>
      </c>
      <c r="L1795" s="24">
        <v>0.92605505244429731</v>
      </c>
    </row>
    <row r="1796" spans="1:12" ht="153" x14ac:dyDescent="0.2">
      <c r="A1796" s="25" t="s">
        <v>2187</v>
      </c>
      <c r="B1796" s="25" t="s">
        <v>2188</v>
      </c>
      <c r="C1796" s="25" t="s">
        <v>74</v>
      </c>
      <c r="D1796" s="25" t="s">
        <v>407</v>
      </c>
      <c r="E1796" s="24" t="b">
        <v>0</v>
      </c>
      <c r="F1796" s="25" t="s">
        <v>11</v>
      </c>
      <c r="G1796" s="25" t="s">
        <v>2189</v>
      </c>
      <c r="H1796" s="25" t="s">
        <v>2190</v>
      </c>
      <c r="I1796" s="25" t="s">
        <v>2191</v>
      </c>
      <c r="J1796" s="24">
        <v>3.0583929238574998E-5</v>
      </c>
      <c r="K1796" s="24">
        <v>4.8378885434966715E-4</v>
      </c>
      <c r="L1796" s="24">
        <v>0.99948562721641176</v>
      </c>
    </row>
    <row r="1797" spans="1:12" ht="76.5" x14ac:dyDescent="0.2">
      <c r="A1797" s="25" t="s">
        <v>2187</v>
      </c>
      <c r="B1797" s="25" t="s">
        <v>2192</v>
      </c>
      <c r="C1797" s="25" t="s">
        <v>74</v>
      </c>
      <c r="D1797" s="25" t="s">
        <v>407</v>
      </c>
      <c r="E1797" s="24" t="b">
        <v>0</v>
      </c>
      <c r="F1797" s="25" t="s">
        <v>11</v>
      </c>
      <c r="G1797" s="25" t="s">
        <v>2193</v>
      </c>
      <c r="H1797" s="25" t="s">
        <v>2194</v>
      </c>
      <c r="I1797" s="25" t="s">
        <v>2195</v>
      </c>
      <c r="J1797" s="24">
        <v>4.5250990848519756E-3</v>
      </c>
      <c r="K1797" s="24">
        <v>1.1050885989733422E-3</v>
      </c>
      <c r="L1797" s="24">
        <v>0.99436981231617472</v>
      </c>
    </row>
    <row r="1798" spans="1:12" ht="191.25" x14ac:dyDescent="0.2">
      <c r="A1798" s="25" t="s">
        <v>5200</v>
      </c>
      <c r="B1798" s="25" t="s">
        <v>5201</v>
      </c>
      <c r="C1798" s="25" t="s">
        <v>74</v>
      </c>
      <c r="D1798" s="25" t="s">
        <v>4127</v>
      </c>
      <c r="E1798" s="24" t="b">
        <v>0</v>
      </c>
      <c r="F1798" s="25" t="s">
        <v>11</v>
      </c>
      <c r="G1798" s="25" t="s">
        <v>5207</v>
      </c>
      <c r="H1798" s="25" t="s">
        <v>10227</v>
      </c>
      <c r="I1798" s="25" t="s">
        <v>5209</v>
      </c>
      <c r="J1798" s="24">
        <v>3.6339701758224256E-9</v>
      </c>
      <c r="K1798" s="24">
        <v>3.3687984961346427E-10</v>
      </c>
      <c r="L1798" s="24">
        <v>0.99999999602914991</v>
      </c>
    </row>
    <row r="1799" spans="1:12" ht="63.75" x14ac:dyDescent="0.2">
      <c r="A1799" s="25" t="s">
        <v>2736</v>
      </c>
      <c r="B1799" s="25" t="s">
        <v>2737</v>
      </c>
      <c r="C1799" s="25" t="s">
        <v>74</v>
      </c>
      <c r="D1799" s="25" t="s">
        <v>407</v>
      </c>
      <c r="E1799" s="24" t="b">
        <v>0</v>
      </c>
      <c r="F1799" s="25" t="s">
        <v>11</v>
      </c>
      <c r="G1799" s="25" t="s">
        <v>2738</v>
      </c>
      <c r="H1799" s="25" t="s">
        <v>2739</v>
      </c>
      <c r="I1799" s="25" t="s">
        <v>9085</v>
      </c>
      <c r="J1799" s="24">
        <v>1.6840370590048732E-9</v>
      </c>
      <c r="K1799" s="24">
        <v>7.0849038989289728E-5</v>
      </c>
      <c r="L1799" s="24">
        <v>0.99992914927697363</v>
      </c>
    </row>
    <row r="1800" spans="1:12" ht="191.25" x14ac:dyDescent="0.2">
      <c r="A1800" s="25" t="s">
        <v>2736</v>
      </c>
      <c r="B1800" s="25" t="s">
        <v>6306</v>
      </c>
      <c r="C1800" s="25" t="s">
        <v>74</v>
      </c>
      <c r="D1800" s="25" t="s">
        <v>5924</v>
      </c>
      <c r="E1800" s="24" t="b">
        <v>1</v>
      </c>
      <c r="F1800" s="25" t="s">
        <v>11</v>
      </c>
      <c r="G1800" s="25" t="s">
        <v>6307</v>
      </c>
      <c r="H1800" s="25" t="s">
        <v>6308</v>
      </c>
      <c r="I1800" s="25" t="s">
        <v>6309</v>
      </c>
      <c r="J1800" s="24">
        <v>1.4701525968805988E-17</v>
      </c>
      <c r="K1800" s="24">
        <v>7.2100242026838881E-12</v>
      </c>
      <c r="L1800" s="24">
        <v>0.99999999999278999</v>
      </c>
    </row>
    <row r="1801" spans="1:12" ht="102" x14ac:dyDescent="0.2">
      <c r="A1801" s="25" t="s">
        <v>6286</v>
      </c>
      <c r="B1801" s="25" t="s">
        <v>6287</v>
      </c>
      <c r="C1801" s="25" t="s">
        <v>74</v>
      </c>
      <c r="D1801" s="25" t="s">
        <v>5924</v>
      </c>
      <c r="E1801" s="24" t="b">
        <v>0</v>
      </c>
      <c r="F1801" s="25" t="s">
        <v>11</v>
      </c>
      <c r="G1801" s="25" t="s">
        <v>10488</v>
      </c>
      <c r="H1801" s="25" t="s">
        <v>10489</v>
      </c>
      <c r="I1801" s="25" t="s">
        <v>6290</v>
      </c>
      <c r="J1801" s="24">
        <v>6.3251610025791046E-3</v>
      </c>
      <c r="K1801" s="24">
        <v>2.3513594084662852E-9</v>
      </c>
      <c r="L1801" s="24">
        <v>0.99367483664606149</v>
      </c>
    </row>
    <row r="1802" spans="1:12" ht="76.5" x14ac:dyDescent="0.2">
      <c r="A1802" s="25" t="s">
        <v>5653</v>
      </c>
      <c r="B1802" s="25" t="s">
        <v>5654</v>
      </c>
      <c r="C1802" s="25" t="s">
        <v>74</v>
      </c>
      <c r="D1802" s="25" t="s">
        <v>4127</v>
      </c>
      <c r="E1802" s="24" t="b">
        <v>0</v>
      </c>
      <c r="F1802" s="25" t="s">
        <v>11</v>
      </c>
      <c r="G1802" s="25" t="s">
        <v>10347</v>
      </c>
      <c r="H1802" s="25" t="s">
        <v>10348</v>
      </c>
      <c r="I1802" s="25" t="s">
        <v>5657</v>
      </c>
      <c r="J1802" s="24">
        <v>7.984578512376413E-5</v>
      </c>
      <c r="K1802" s="24">
        <v>1.0726629931938304E-7</v>
      </c>
      <c r="L1802" s="24">
        <v>0.99992004694857683</v>
      </c>
    </row>
    <row r="1803" spans="1:12" ht="127.5" x14ac:dyDescent="0.2">
      <c r="A1803" s="25" t="s">
        <v>411</v>
      </c>
      <c r="B1803" s="25" t="s">
        <v>418</v>
      </c>
      <c r="C1803" s="25" t="s">
        <v>74</v>
      </c>
      <c r="D1803" s="25" t="s">
        <v>407</v>
      </c>
      <c r="E1803" s="24" t="b">
        <v>0</v>
      </c>
      <c r="F1803" s="25" t="s">
        <v>11</v>
      </c>
      <c r="G1803" s="25" t="s">
        <v>419</v>
      </c>
      <c r="H1803" s="25" t="s">
        <v>420</v>
      </c>
      <c r="I1803" s="25" t="s">
        <v>421</v>
      </c>
      <c r="J1803" s="24">
        <v>1.5932098056908438E-4</v>
      </c>
      <c r="K1803" s="24">
        <v>2.8223740329675514E-5</v>
      </c>
      <c r="L1803" s="24">
        <v>0.99981245527910123</v>
      </c>
    </row>
    <row r="1804" spans="1:12" ht="216.75" x14ac:dyDescent="0.2">
      <c r="A1804" s="25" t="s">
        <v>7441</v>
      </c>
      <c r="B1804" s="25" t="s">
        <v>7442</v>
      </c>
      <c r="C1804" s="25" t="s">
        <v>74</v>
      </c>
      <c r="D1804" s="25" t="s">
        <v>6339</v>
      </c>
      <c r="E1804" s="24" t="b">
        <v>0</v>
      </c>
      <c r="F1804" s="25" t="s">
        <v>11</v>
      </c>
      <c r="G1804" s="25" t="s">
        <v>7450</v>
      </c>
      <c r="H1804" s="25" t="s">
        <v>10831</v>
      </c>
      <c r="I1804" s="25" t="s">
        <v>7452</v>
      </c>
      <c r="J1804" s="24">
        <v>4.0904673127341889E-9</v>
      </c>
      <c r="K1804" s="24">
        <v>1.355527136490475E-9</v>
      </c>
      <c r="L1804" s="24">
        <v>0.99999999455400546</v>
      </c>
    </row>
    <row r="1805" spans="1:12" ht="89.25" x14ac:dyDescent="0.2">
      <c r="A1805" s="25" t="s">
        <v>7441</v>
      </c>
      <c r="B1805" s="25" t="s">
        <v>7442</v>
      </c>
      <c r="C1805" s="25" t="s">
        <v>74</v>
      </c>
      <c r="D1805" s="25" t="s">
        <v>6339</v>
      </c>
      <c r="E1805" s="24" t="b">
        <v>0</v>
      </c>
      <c r="F1805" s="25" t="s">
        <v>11</v>
      </c>
      <c r="G1805" s="25" t="s">
        <v>7453</v>
      </c>
      <c r="H1805" s="25" t="s">
        <v>10832</v>
      </c>
      <c r="I1805" s="25" t="s">
        <v>7455</v>
      </c>
      <c r="J1805" s="24">
        <v>3.2685728398419814E-6</v>
      </c>
      <c r="K1805" s="24">
        <v>1.0752996938024787E-6</v>
      </c>
      <c r="L1805" s="24">
        <v>0.99999565612746633</v>
      </c>
    </row>
    <row r="1806" spans="1:12" ht="165.75" x14ac:dyDescent="0.2">
      <c r="A1806" s="25" t="s">
        <v>7441</v>
      </c>
      <c r="B1806" s="25" t="s">
        <v>7456</v>
      </c>
      <c r="C1806" s="25" t="s">
        <v>74</v>
      </c>
      <c r="D1806" s="25" t="s">
        <v>6339</v>
      </c>
      <c r="E1806" s="24" t="b">
        <v>0</v>
      </c>
      <c r="F1806" s="25" t="s">
        <v>11</v>
      </c>
      <c r="G1806" s="25" t="s">
        <v>7457</v>
      </c>
      <c r="H1806" s="25" t="s">
        <v>10833</v>
      </c>
      <c r="I1806" s="25" t="s">
        <v>10834</v>
      </c>
      <c r="J1806" s="24">
        <v>1.1018546908075538E-9</v>
      </c>
      <c r="K1806" s="24">
        <v>4.3256982165843086E-10</v>
      </c>
      <c r="L1806" s="24">
        <v>0.99999999846557541</v>
      </c>
    </row>
    <row r="1807" spans="1:12" ht="153" x14ac:dyDescent="0.2">
      <c r="A1807" s="25" t="s">
        <v>2773</v>
      </c>
      <c r="B1807" s="25" t="s">
        <v>8745</v>
      </c>
      <c r="C1807" s="25" t="s">
        <v>74</v>
      </c>
      <c r="D1807" s="25" t="s">
        <v>6339</v>
      </c>
      <c r="E1807" s="24" t="b">
        <v>0</v>
      </c>
      <c r="F1807" s="25" t="s">
        <v>11</v>
      </c>
      <c r="G1807" s="25" t="s">
        <v>11231</v>
      </c>
      <c r="H1807" s="25" t="s">
        <v>11232</v>
      </c>
      <c r="I1807" s="25" t="s">
        <v>8748</v>
      </c>
      <c r="J1807" s="24">
        <v>7.0192231045564416E-4</v>
      </c>
      <c r="K1807" s="24">
        <v>7.6559484346158108E-11</v>
      </c>
      <c r="L1807" s="24">
        <v>0.99929807761298473</v>
      </c>
    </row>
    <row r="1808" spans="1:12" ht="178.5" x14ac:dyDescent="0.2">
      <c r="A1808" s="25" t="s">
        <v>6238</v>
      </c>
      <c r="B1808" s="25" t="s">
        <v>6239</v>
      </c>
      <c r="C1808" s="25" t="s">
        <v>74</v>
      </c>
      <c r="D1808" s="25" t="s">
        <v>5924</v>
      </c>
      <c r="E1808" s="24" t="b">
        <v>0</v>
      </c>
      <c r="F1808" s="25" t="s">
        <v>11</v>
      </c>
      <c r="G1808" s="25" t="s">
        <v>10478</v>
      </c>
      <c r="H1808" s="25" t="s">
        <v>6241</v>
      </c>
      <c r="I1808" s="25" t="s">
        <v>10479</v>
      </c>
      <c r="J1808" s="24">
        <v>1.0885857353209717E-2</v>
      </c>
      <c r="K1808" s="24">
        <v>1.0104865751313126E-7</v>
      </c>
      <c r="L1808" s="24">
        <v>0.98911404159813265</v>
      </c>
    </row>
    <row r="1809" spans="1:12" ht="191.25" x14ac:dyDescent="0.2">
      <c r="A1809" s="25" t="s">
        <v>6337</v>
      </c>
      <c r="B1809" s="25" t="s">
        <v>6338</v>
      </c>
      <c r="C1809" s="25" t="s">
        <v>74</v>
      </c>
      <c r="D1809" s="25" t="s">
        <v>6339</v>
      </c>
      <c r="E1809" s="24" t="b">
        <v>0</v>
      </c>
      <c r="F1809" s="25" t="s">
        <v>11</v>
      </c>
      <c r="G1809" s="25" t="s">
        <v>6349</v>
      </c>
      <c r="H1809" s="25" t="s">
        <v>10504</v>
      </c>
      <c r="I1809" s="25" t="s">
        <v>6351</v>
      </c>
      <c r="J1809" s="24">
        <v>2.5933642037994994E-8</v>
      </c>
      <c r="K1809" s="24">
        <v>3.2662485151514673E-11</v>
      </c>
      <c r="L1809" s="24">
        <v>0.99999997403369556</v>
      </c>
    </row>
    <row r="1810" spans="1:12" ht="178.5" x14ac:dyDescent="0.2">
      <c r="A1810" s="25" t="s">
        <v>4955</v>
      </c>
      <c r="B1810" s="25" t="s">
        <v>4958</v>
      </c>
      <c r="C1810" s="25" t="s">
        <v>74</v>
      </c>
      <c r="D1810" s="25" t="s">
        <v>4127</v>
      </c>
      <c r="E1810" s="24" t="b">
        <v>0</v>
      </c>
      <c r="F1810" s="25" t="s">
        <v>11</v>
      </c>
      <c r="G1810" s="25" t="s">
        <v>4959</v>
      </c>
      <c r="H1810" s="25" t="s">
        <v>10165</v>
      </c>
      <c r="I1810" s="25" t="s">
        <v>10166</v>
      </c>
      <c r="J1810" s="24">
        <v>3.5136273765405904E-3</v>
      </c>
      <c r="K1810" s="24">
        <v>1.7984122968008406E-9</v>
      </c>
      <c r="L1810" s="24">
        <v>0.99648637082504699</v>
      </c>
    </row>
    <row r="1811" spans="1:12" ht="102" x14ac:dyDescent="0.2">
      <c r="A1811" s="25" t="s">
        <v>4955</v>
      </c>
      <c r="B1811" s="25" t="s">
        <v>4962</v>
      </c>
      <c r="C1811" s="25" t="s">
        <v>74</v>
      </c>
      <c r="D1811" s="25" t="s">
        <v>4127</v>
      </c>
      <c r="E1811" s="24" t="b">
        <v>0</v>
      </c>
      <c r="F1811" s="25" t="s">
        <v>11</v>
      </c>
      <c r="G1811" s="25" t="s">
        <v>10167</v>
      </c>
      <c r="H1811" s="25" t="s">
        <v>4964</v>
      </c>
      <c r="I1811" s="25" t="s">
        <v>4965</v>
      </c>
      <c r="J1811" s="24">
        <v>7.0570116998520569E-5</v>
      </c>
      <c r="K1811" s="24">
        <v>3.401852172942658E-9</v>
      </c>
      <c r="L1811" s="24">
        <v>0.99992942648114924</v>
      </c>
    </row>
    <row r="1812" spans="1:12" ht="51" x14ac:dyDescent="0.2">
      <c r="A1812" s="25" t="s">
        <v>4955</v>
      </c>
      <c r="B1812" s="25" t="s">
        <v>4966</v>
      </c>
      <c r="C1812" s="25" t="s">
        <v>74</v>
      </c>
      <c r="D1812" s="25" t="s">
        <v>4127</v>
      </c>
      <c r="E1812" s="24" t="b">
        <v>0</v>
      </c>
      <c r="F1812" s="25" t="s">
        <v>11</v>
      </c>
      <c r="G1812" s="25" t="s">
        <v>4967</v>
      </c>
      <c r="H1812" s="25" t="s">
        <v>4968</v>
      </c>
      <c r="I1812" s="25" t="s">
        <v>4969</v>
      </c>
      <c r="J1812" s="24">
        <v>5.4532613333057232E-7</v>
      </c>
      <c r="K1812" s="24">
        <v>9.7827591675290983E-12</v>
      </c>
      <c r="L1812" s="24">
        <v>0.99999945466408391</v>
      </c>
    </row>
    <row r="1813" spans="1:12" ht="76.5" x14ac:dyDescent="0.2">
      <c r="A1813" s="25" t="s">
        <v>4955</v>
      </c>
      <c r="B1813" s="25" t="s">
        <v>4970</v>
      </c>
      <c r="C1813" s="25" t="s">
        <v>74</v>
      </c>
      <c r="D1813" s="25" t="s">
        <v>4127</v>
      </c>
      <c r="E1813" s="24" t="b">
        <v>0</v>
      </c>
      <c r="F1813" s="25" t="s">
        <v>11</v>
      </c>
      <c r="G1813" s="25" t="s">
        <v>10168</v>
      </c>
      <c r="H1813" s="25" t="s">
        <v>4972</v>
      </c>
      <c r="I1813" s="25" t="s">
        <v>4973</v>
      </c>
      <c r="J1813" s="24">
        <v>1.3008340739892856E-9</v>
      </c>
      <c r="K1813" s="24">
        <v>7.2897951762833339E-12</v>
      </c>
      <c r="L1813" s="24">
        <v>0.99999999869187617</v>
      </c>
    </row>
    <row r="1814" spans="1:12" ht="102" x14ac:dyDescent="0.2">
      <c r="A1814" s="25" t="s">
        <v>4527</v>
      </c>
      <c r="B1814" s="25" t="s">
        <v>4531</v>
      </c>
      <c r="C1814" s="25" t="s">
        <v>74</v>
      </c>
      <c r="D1814" s="25" t="s">
        <v>4127</v>
      </c>
      <c r="E1814" s="24" t="b">
        <v>0</v>
      </c>
      <c r="F1814" s="25" t="s">
        <v>11</v>
      </c>
      <c r="G1814" s="25" t="s">
        <v>9997</v>
      </c>
      <c r="H1814" s="25" t="s">
        <v>9998</v>
      </c>
      <c r="I1814" s="25" t="s">
        <v>4534</v>
      </c>
      <c r="J1814" s="24">
        <v>6.5164302759263633E-6</v>
      </c>
      <c r="K1814" s="24">
        <v>1.5710048119068962E-6</v>
      </c>
      <c r="L1814" s="24">
        <v>0.99999191256491227</v>
      </c>
    </row>
    <row r="1815" spans="1:12" ht="76.5" x14ac:dyDescent="0.2">
      <c r="A1815" s="25" t="s">
        <v>4527</v>
      </c>
      <c r="B1815" s="25" t="s">
        <v>4535</v>
      </c>
      <c r="C1815" s="25" t="s">
        <v>74</v>
      </c>
      <c r="D1815" s="25" t="s">
        <v>4127</v>
      </c>
      <c r="E1815" s="24" t="b">
        <v>1</v>
      </c>
      <c r="F1815" s="25" t="s">
        <v>11</v>
      </c>
      <c r="G1815" s="25" t="s">
        <v>9085</v>
      </c>
      <c r="H1815" s="25" t="s">
        <v>9999</v>
      </c>
      <c r="I1815" s="25" t="s">
        <v>9085</v>
      </c>
      <c r="J1815" s="24">
        <v>5.2211680631401126E-23</v>
      </c>
      <c r="K1815" s="24">
        <v>4.0150912726471183E-15</v>
      </c>
      <c r="L1815" s="24">
        <v>0.999999999999996</v>
      </c>
    </row>
    <row r="1816" spans="1:12" ht="63.75" x14ac:dyDescent="0.2">
      <c r="A1816" s="25" t="s">
        <v>4527</v>
      </c>
      <c r="B1816" s="25" t="s">
        <v>4537</v>
      </c>
      <c r="C1816" s="25" t="s">
        <v>74</v>
      </c>
      <c r="D1816" s="25" t="s">
        <v>4127</v>
      </c>
      <c r="E1816" s="24" t="b">
        <v>1</v>
      </c>
      <c r="F1816" s="25" t="s">
        <v>11</v>
      </c>
      <c r="G1816" s="25" t="s">
        <v>9085</v>
      </c>
      <c r="H1816" s="25" t="s">
        <v>10000</v>
      </c>
      <c r="I1816" s="25" t="s">
        <v>9085</v>
      </c>
      <c r="J1816" s="24">
        <v>5.1542204321960021E-23</v>
      </c>
      <c r="K1816" s="24">
        <v>2.2568811666947133E-15</v>
      </c>
      <c r="L1816" s="24">
        <v>0.99999999999999778</v>
      </c>
    </row>
    <row r="1817" spans="1:12" ht="153" x14ac:dyDescent="0.2">
      <c r="A1817" s="25" t="s">
        <v>4527</v>
      </c>
      <c r="B1817" s="25" t="s">
        <v>4539</v>
      </c>
      <c r="C1817" s="25" t="s">
        <v>74</v>
      </c>
      <c r="D1817" s="25" t="s">
        <v>4127</v>
      </c>
      <c r="E1817" s="24" t="b">
        <v>1</v>
      </c>
      <c r="F1817" s="25" t="s">
        <v>11</v>
      </c>
      <c r="G1817" s="25" t="s">
        <v>4540</v>
      </c>
      <c r="H1817" s="25" t="s">
        <v>10001</v>
      </c>
      <c r="I1817" s="25" t="s">
        <v>10002</v>
      </c>
      <c r="J1817" s="24">
        <v>1.813956981778817E-24</v>
      </c>
      <c r="K1817" s="24">
        <v>2.1640160507885816E-17</v>
      </c>
      <c r="L1817" s="24">
        <v>1</v>
      </c>
    </row>
    <row r="1818" spans="1:12" ht="140.25" x14ac:dyDescent="0.2">
      <c r="A1818" s="25" t="s">
        <v>4527</v>
      </c>
      <c r="B1818" s="25" t="s">
        <v>4543</v>
      </c>
      <c r="C1818" s="25" t="s">
        <v>74</v>
      </c>
      <c r="D1818" s="25" t="s">
        <v>4127</v>
      </c>
      <c r="E1818" s="24" t="b">
        <v>1</v>
      </c>
      <c r="F1818" s="25" t="s">
        <v>11</v>
      </c>
      <c r="G1818" s="25" t="s">
        <v>10001</v>
      </c>
      <c r="H1818" s="25" t="s">
        <v>10003</v>
      </c>
      <c r="I1818" s="25" t="s">
        <v>4545</v>
      </c>
      <c r="J1818" s="24">
        <v>1.0731193963195586E-21</v>
      </c>
      <c r="K1818" s="24">
        <v>3.1173367358317115E-15</v>
      </c>
      <c r="L1818" s="24">
        <v>0.99999999999999689</v>
      </c>
    </row>
    <row r="1819" spans="1:12" ht="204" x14ac:dyDescent="0.2">
      <c r="A1819" s="25" t="s">
        <v>2614</v>
      </c>
      <c r="B1819" s="25" t="s">
        <v>2615</v>
      </c>
      <c r="C1819" s="25" t="s">
        <v>74</v>
      </c>
      <c r="D1819" s="25" t="s">
        <v>407</v>
      </c>
      <c r="E1819" s="24" t="b">
        <v>0</v>
      </c>
      <c r="F1819" s="25" t="s">
        <v>11</v>
      </c>
      <c r="G1819" s="25" t="s">
        <v>2616</v>
      </c>
      <c r="H1819" s="25" t="s">
        <v>2617</v>
      </c>
      <c r="I1819" s="25" t="s">
        <v>2618</v>
      </c>
      <c r="J1819" s="24">
        <v>8.0669756780655202E-9</v>
      </c>
      <c r="K1819" s="24">
        <v>1.7780033678787063E-6</v>
      </c>
      <c r="L1819" s="24">
        <v>0.99999821392965649</v>
      </c>
    </row>
    <row r="1820" spans="1:12" ht="204" x14ac:dyDescent="0.2">
      <c r="A1820" s="25" t="s">
        <v>2850</v>
      </c>
      <c r="B1820" s="25" t="s">
        <v>2851</v>
      </c>
      <c r="C1820" s="25" t="s">
        <v>74</v>
      </c>
      <c r="D1820" s="25" t="s">
        <v>2780</v>
      </c>
      <c r="E1820" s="24" t="b">
        <v>0</v>
      </c>
      <c r="F1820" s="25" t="s">
        <v>11</v>
      </c>
      <c r="G1820" s="25" t="s">
        <v>2852</v>
      </c>
      <c r="H1820" s="25" t="s">
        <v>2853</v>
      </c>
      <c r="I1820" s="25" t="s">
        <v>2854</v>
      </c>
      <c r="J1820" s="24">
        <v>3.2068358117389433E-3</v>
      </c>
      <c r="K1820" s="24">
        <v>6.8286553852317438E-6</v>
      </c>
      <c r="L1820" s="24">
        <v>0.99678633553287577</v>
      </c>
    </row>
    <row r="1821" spans="1:12" ht="127.5" x14ac:dyDescent="0.2">
      <c r="A1821" s="25" t="s">
        <v>2850</v>
      </c>
      <c r="B1821" s="25" t="s">
        <v>2855</v>
      </c>
      <c r="C1821" s="25" t="s">
        <v>74</v>
      </c>
      <c r="D1821" s="25" t="s">
        <v>2780</v>
      </c>
      <c r="E1821" s="24" t="b">
        <v>0</v>
      </c>
      <c r="F1821" s="25" t="s">
        <v>11</v>
      </c>
      <c r="G1821" s="25" t="s">
        <v>2856</v>
      </c>
      <c r="H1821" s="25" t="s">
        <v>2857</v>
      </c>
      <c r="I1821" s="25" t="s">
        <v>9595</v>
      </c>
      <c r="J1821" s="24">
        <v>1.3887912115658453E-4</v>
      </c>
      <c r="K1821" s="24">
        <v>3.9983523376449086E-4</v>
      </c>
      <c r="L1821" s="24">
        <v>0.99946128564507897</v>
      </c>
    </row>
    <row r="1822" spans="1:12" ht="153" x14ac:dyDescent="0.2">
      <c r="A1822" s="25" t="s">
        <v>2850</v>
      </c>
      <c r="B1822" s="25" t="s">
        <v>3023</v>
      </c>
      <c r="C1822" s="25" t="s">
        <v>74</v>
      </c>
      <c r="D1822" s="25" t="s">
        <v>2909</v>
      </c>
      <c r="E1822" s="24" t="b">
        <v>0</v>
      </c>
      <c r="F1822" s="25" t="s">
        <v>11</v>
      </c>
      <c r="G1822" s="25" t="s">
        <v>3024</v>
      </c>
      <c r="H1822" s="25" t="s">
        <v>3025</v>
      </c>
      <c r="I1822" s="25" t="s">
        <v>3026</v>
      </c>
      <c r="J1822" s="24">
        <v>1.7884122654268637E-7</v>
      </c>
      <c r="K1822" s="24">
        <v>6.9889951923705132E-8</v>
      </c>
      <c r="L1822" s="24">
        <v>0.99999975126882157</v>
      </c>
    </row>
    <row r="1823" spans="1:12" ht="178.5" x14ac:dyDescent="0.2">
      <c r="A1823" s="25" t="s">
        <v>2850</v>
      </c>
      <c r="B1823" s="25" t="s">
        <v>3027</v>
      </c>
      <c r="C1823" s="25" t="s">
        <v>74</v>
      </c>
      <c r="D1823" s="25" t="s">
        <v>2909</v>
      </c>
      <c r="E1823" s="24" t="b">
        <v>0</v>
      </c>
      <c r="F1823" s="25" t="s">
        <v>11</v>
      </c>
      <c r="G1823" s="25" t="s">
        <v>3028</v>
      </c>
      <c r="H1823" s="25" t="s">
        <v>3029</v>
      </c>
      <c r="I1823" s="25" t="s">
        <v>9085</v>
      </c>
      <c r="J1823" s="24">
        <v>2.4188202795463223E-6</v>
      </c>
      <c r="K1823" s="24">
        <v>2.0170466542448179E-7</v>
      </c>
      <c r="L1823" s="24">
        <v>0.99999737947505496</v>
      </c>
    </row>
    <row r="1824" spans="1:12" ht="165.75" x14ac:dyDescent="0.2">
      <c r="A1824" s="25" t="s">
        <v>6865</v>
      </c>
      <c r="B1824" s="25" t="s">
        <v>6562</v>
      </c>
      <c r="C1824" s="25" t="s">
        <v>74</v>
      </c>
      <c r="D1824" s="25" t="s">
        <v>6339</v>
      </c>
      <c r="E1824" s="24" t="b">
        <v>0</v>
      </c>
      <c r="F1824" s="25" t="s">
        <v>11</v>
      </c>
      <c r="G1824" s="25" t="s">
        <v>6866</v>
      </c>
      <c r="H1824" s="25" t="s">
        <v>6867</v>
      </c>
      <c r="I1824" s="25" t="s">
        <v>10629</v>
      </c>
      <c r="J1824" s="24">
        <v>1.0027939484974646E-6</v>
      </c>
      <c r="K1824" s="24">
        <v>1.6325080665621514E-9</v>
      </c>
      <c r="L1824" s="24">
        <v>0.99999899557354344</v>
      </c>
    </row>
    <row r="1825" spans="1:12" ht="102" x14ac:dyDescent="0.2">
      <c r="A1825" s="25" t="s">
        <v>7466</v>
      </c>
      <c r="B1825" s="25" t="s">
        <v>7467</v>
      </c>
      <c r="C1825" s="25" t="s">
        <v>74</v>
      </c>
      <c r="D1825" s="25" t="s">
        <v>6339</v>
      </c>
      <c r="E1825" s="24" t="b">
        <v>0</v>
      </c>
      <c r="F1825" s="25" t="s">
        <v>11</v>
      </c>
      <c r="G1825" s="25" t="s">
        <v>10836</v>
      </c>
      <c r="H1825" s="25" t="s">
        <v>10837</v>
      </c>
      <c r="I1825" s="25" t="s">
        <v>7470</v>
      </c>
      <c r="J1825" s="24">
        <v>3.3835079523872786E-9</v>
      </c>
      <c r="K1825" s="24">
        <v>6.1849372575999437E-11</v>
      </c>
      <c r="L1825" s="24">
        <v>0.99999999655464267</v>
      </c>
    </row>
    <row r="1826" spans="1:12" ht="204" x14ac:dyDescent="0.2">
      <c r="A1826" s="25" t="s">
        <v>8349</v>
      </c>
      <c r="B1826" s="25" t="s">
        <v>8354</v>
      </c>
      <c r="C1826" s="25" t="s">
        <v>74</v>
      </c>
      <c r="D1826" s="25" t="s">
        <v>6339</v>
      </c>
      <c r="E1826" s="24" t="b">
        <v>0</v>
      </c>
      <c r="F1826" s="25" t="s">
        <v>11</v>
      </c>
      <c r="G1826" s="25" t="s">
        <v>8355</v>
      </c>
      <c r="H1826" s="25" t="s">
        <v>11105</v>
      </c>
      <c r="I1826" s="25" t="s">
        <v>11106</v>
      </c>
      <c r="J1826" s="24">
        <v>6.5814676283396248E-3</v>
      </c>
      <c r="K1826" s="24">
        <v>1.9046800642899675E-7</v>
      </c>
      <c r="L1826" s="24">
        <v>0.99341834190365397</v>
      </c>
    </row>
    <row r="1827" spans="1:12" ht="178.5" x14ac:dyDescent="0.2">
      <c r="A1827" s="25" t="s">
        <v>8349</v>
      </c>
      <c r="B1827" s="25" t="s">
        <v>8354</v>
      </c>
      <c r="C1827" s="25" t="s">
        <v>74</v>
      </c>
      <c r="D1827" s="25" t="s">
        <v>6339</v>
      </c>
      <c r="E1827" s="24" t="b">
        <v>0</v>
      </c>
      <c r="F1827" s="25" t="s">
        <v>11</v>
      </c>
      <c r="G1827" s="25" t="s">
        <v>11105</v>
      </c>
      <c r="H1827" s="25" t="s">
        <v>8358</v>
      </c>
      <c r="I1827" s="25" t="s">
        <v>11107</v>
      </c>
      <c r="J1827" s="24">
        <v>5.5219801760168528E-8</v>
      </c>
      <c r="K1827" s="24">
        <v>4.3123656905512181E-12</v>
      </c>
      <c r="L1827" s="24">
        <v>0.99999994477588572</v>
      </c>
    </row>
    <row r="1828" spans="1:12" ht="165.75" x14ac:dyDescent="0.2">
      <c r="A1828" s="25" t="s">
        <v>6444</v>
      </c>
      <c r="B1828" s="25" t="s">
        <v>6449</v>
      </c>
      <c r="C1828" s="25" t="s">
        <v>74</v>
      </c>
      <c r="D1828" s="25" t="s">
        <v>6339</v>
      </c>
      <c r="E1828" s="24" t="b">
        <v>0</v>
      </c>
      <c r="F1828" s="25" t="s">
        <v>11</v>
      </c>
      <c r="G1828" s="25" t="s">
        <v>6460</v>
      </c>
      <c r="H1828" s="25" t="s">
        <v>6461</v>
      </c>
      <c r="I1828" s="25" t="s">
        <v>6462</v>
      </c>
      <c r="J1828" s="24">
        <v>2.1633589238930449E-7</v>
      </c>
      <c r="K1828" s="24">
        <v>3.3654360301194421E-8</v>
      </c>
      <c r="L1828" s="24">
        <v>0.99999975000974739</v>
      </c>
    </row>
    <row r="1829" spans="1:12" ht="153" x14ac:dyDescent="0.2">
      <c r="A1829" s="25" t="s">
        <v>6444</v>
      </c>
      <c r="B1829" s="25" t="s">
        <v>6449</v>
      </c>
      <c r="C1829" s="25" t="s">
        <v>74</v>
      </c>
      <c r="D1829" s="25" t="s">
        <v>6339</v>
      </c>
      <c r="E1829" s="24" t="b">
        <v>0</v>
      </c>
      <c r="F1829" s="25" t="s">
        <v>11</v>
      </c>
      <c r="G1829" s="25" t="s">
        <v>6463</v>
      </c>
      <c r="H1829" s="25" t="s">
        <v>6464</v>
      </c>
      <c r="I1829" s="25" t="s">
        <v>6465</v>
      </c>
      <c r="J1829" s="24">
        <v>3.161837475664614E-5</v>
      </c>
      <c r="K1829" s="24">
        <v>2.0436747680782437E-8</v>
      </c>
      <c r="L1829" s="24">
        <v>0.99996836118849564</v>
      </c>
    </row>
    <row r="1830" spans="1:12" ht="127.5" x14ac:dyDescent="0.2">
      <c r="A1830" s="25" t="s">
        <v>6444</v>
      </c>
      <c r="B1830" s="25" t="s">
        <v>6466</v>
      </c>
      <c r="C1830" s="25" t="s">
        <v>74</v>
      </c>
      <c r="D1830" s="25" t="s">
        <v>6339</v>
      </c>
      <c r="E1830" s="24" t="b">
        <v>0</v>
      </c>
      <c r="F1830" s="25" t="s">
        <v>11</v>
      </c>
      <c r="G1830" s="25" t="s">
        <v>9085</v>
      </c>
      <c r="H1830" s="25" t="s">
        <v>6467</v>
      </c>
      <c r="I1830" s="25" t="s">
        <v>6468</v>
      </c>
      <c r="J1830" s="24">
        <v>2.1561997108503905E-8</v>
      </c>
      <c r="K1830" s="24">
        <v>7.6420307409741766E-8</v>
      </c>
      <c r="L1830" s="24">
        <v>0.99999990201769551</v>
      </c>
    </row>
    <row r="1831" spans="1:12" ht="178.5" x14ac:dyDescent="0.2">
      <c r="A1831" s="25" t="s">
        <v>6444</v>
      </c>
      <c r="B1831" s="25" t="s">
        <v>6449</v>
      </c>
      <c r="C1831" s="25" t="s">
        <v>74</v>
      </c>
      <c r="D1831" s="25" t="s">
        <v>6339</v>
      </c>
      <c r="E1831" s="24" t="b">
        <v>0</v>
      </c>
      <c r="F1831" s="25" t="s">
        <v>11</v>
      </c>
      <c r="G1831" s="25" t="s">
        <v>6469</v>
      </c>
      <c r="H1831" s="25" t="s">
        <v>6470</v>
      </c>
      <c r="I1831" s="25" t="s">
        <v>6471</v>
      </c>
      <c r="J1831" s="24">
        <v>2.5758736260814435E-6</v>
      </c>
      <c r="K1831" s="24">
        <v>5.8989446489869595E-9</v>
      </c>
      <c r="L1831" s="24">
        <v>0.99999741822742916</v>
      </c>
    </row>
    <row r="1832" spans="1:12" ht="127.5" x14ac:dyDescent="0.2">
      <c r="A1832" s="25" t="s">
        <v>6444</v>
      </c>
      <c r="B1832" s="25" t="s">
        <v>6445</v>
      </c>
      <c r="C1832" s="25" t="s">
        <v>74</v>
      </c>
      <c r="D1832" s="25" t="s">
        <v>6339</v>
      </c>
      <c r="E1832" s="24" t="b">
        <v>0</v>
      </c>
      <c r="F1832" s="25" t="s">
        <v>11</v>
      </c>
      <c r="G1832" s="25" t="s">
        <v>6470</v>
      </c>
      <c r="H1832" s="25" t="s">
        <v>6472</v>
      </c>
      <c r="I1832" s="25" t="s">
        <v>6473</v>
      </c>
      <c r="J1832" s="24">
        <v>2.7372584980538205E-6</v>
      </c>
      <c r="K1832" s="24">
        <v>1.8027575039911191E-9</v>
      </c>
      <c r="L1832" s="24">
        <v>0.99999726093874441</v>
      </c>
    </row>
    <row r="1833" spans="1:12" ht="76.5" x14ac:dyDescent="0.2">
      <c r="A1833" s="25" t="s">
        <v>2907</v>
      </c>
      <c r="B1833" s="25" t="s">
        <v>2908</v>
      </c>
      <c r="C1833" s="25" t="s">
        <v>74</v>
      </c>
      <c r="D1833" s="25" t="s">
        <v>2909</v>
      </c>
      <c r="E1833" s="24" t="b">
        <v>0</v>
      </c>
      <c r="F1833" s="25" t="s">
        <v>11</v>
      </c>
      <c r="G1833" s="25" t="s">
        <v>2910</v>
      </c>
      <c r="H1833" s="25" t="s">
        <v>9605</v>
      </c>
      <c r="I1833" s="25" t="s">
        <v>9085</v>
      </c>
      <c r="J1833" s="24">
        <v>6.887554720680822E-3</v>
      </c>
      <c r="K1833" s="24">
        <v>5.0704123510342383E-7</v>
      </c>
      <c r="L1833" s="24">
        <v>0.99311193823808408</v>
      </c>
    </row>
    <row r="1834" spans="1:12" ht="114.75" x14ac:dyDescent="0.2">
      <c r="A1834" s="25" t="s">
        <v>4051</v>
      </c>
      <c r="B1834" s="25" t="s">
        <v>9851</v>
      </c>
      <c r="C1834" s="25" t="s">
        <v>74</v>
      </c>
      <c r="D1834" s="25" t="s">
        <v>3906</v>
      </c>
      <c r="E1834" s="24" t="b">
        <v>0</v>
      </c>
      <c r="F1834" s="25" t="s">
        <v>11</v>
      </c>
      <c r="G1834" s="25" t="s">
        <v>4052</v>
      </c>
      <c r="H1834" s="25" t="s">
        <v>9852</v>
      </c>
      <c r="I1834" s="25" t="s">
        <v>4054</v>
      </c>
      <c r="J1834" s="24">
        <v>3.9974089084914976E-4</v>
      </c>
      <c r="K1834" s="24">
        <v>1.8353816694692841E-6</v>
      </c>
      <c r="L1834" s="24">
        <v>0.99959842372748131</v>
      </c>
    </row>
    <row r="1835" spans="1:12" ht="242.25" x14ac:dyDescent="0.2">
      <c r="A1835" s="25" t="s">
        <v>1093</v>
      </c>
      <c r="B1835" s="25" t="s">
        <v>1094</v>
      </c>
      <c r="C1835" s="25" t="s">
        <v>74</v>
      </c>
      <c r="D1835" s="25" t="s">
        <v>407</v>
      </c>
      <c r="E1835" s="24" t="b">
        <v>0</v>
      </c>
      <c r="F1835" s="25" t="s">
        <v>11</v>
      </c>
      <c r="G1835" s="25" t="s">
        <v>1095</v>
      </c>
      <c r="H1835" s="25" t="s">
        <v>1096</v>
      </c>
      <c r="I1835" s="25" t="s">
        <v>1097</v>
      </c>
      <c r="J1835" s="24">
        <v>2.3979588627145297E-2</v>
      </c>
      <c r="K1835" s="24">
        <v>7.8318826867033358E-5</v>
      </c>
      <c r="L1835" s="24">
        <v>0.97594209254598774</v>
      </c>
    </row>
    <row r="1836" spans="1:12" ht="89.25" x14ac:dyDescent="0.2">
      <c r="A1836" s="25" t="s">
        <v>1093</v>
      </c>
      <c r="B1836" s="25" t="s">
        <v>1098</v>
      </c>
      <c r="C1836" s="25" t="s">
        <v>74</v>
      </c>
      <c r="D1836" s="25" t="s">
        <v>407</v>
      </c>
      <c r="E1836" s="24" t="b">
        <v>0</v>
      </c>
      <c r="F1836" s="25" t="s">
        <v>11</v>
      </c>
      <c r="G1836" s="25" t="s">
        <v>1099</v>
      </c>
      <c r="H1836" s="25" t="s">
        <v>1100</v>
      </c>
      <c r="I1836" s="25" t="s">
        <v>9085</v>
      </c>
      <c r="J1836" s="24">
        <v>4.7258817380586149E-5</v>
      </c>
      <c r="K1836" s="24">
        <v>5.0138589240782835E-5</v>
      </c>
      <c r="L1836" s="24">
        <v>0.9999026025933786</v>
      </c>
    </row>
    <row r="1837" spans="1:12" ht="114.75" x14ac:dyDescent="0.2">
      <c r="A1837" s="25" t="s">
        <v>422</v>
      </c>
      <c r="B1837" s="25" t="s">
        <v>427</v>
      </c>
      <c r="C1837" s="25" t="s">
        <v>74</v>
      </c>
      <c r="D1837" s="25" t="s">
        <v>407</v>
      </c>
      <c r="E1837" s="24" t="b">
        <v>1</v>
      </c>
      <c r="F1837" s="25" t="s">
        <v>11</v>
      </c>
      <c r="G1837" s="25" t="s">
        <v>9144</v>
      </c>
      <c r="H1837" s="25" t="s">
        <v>429</v>
      </c>
      <c r="I1837" s="25" t="s">
        <v>9085</v>
      </c>
      <c r="J1837" s="24">
        <v>8.1212661427201475E-22</v>
      </c>
      <c r="K1837" s="24">
        <v>3.8113305247908263E-10</v>
      </c>
      <c r="L1837" s="24">
        <v>0.99999999961886687</v>
      </c>
    </row>
    <row r="1838" spans="1:12" ht="63.75" x14ac:dyDescent="0.2">
      <c r="A1838" s="25" t="s">
        <v>4805</v>
      </c>
      <c r="B1838" s="25" t="s">
        <v>4806</v>
      </c>
      <c r="C1838" s="25" t="s">
        <v>74</v>
      </c>
      <c r="D1838" s="25" t="s">
        <v>4127</v>
      </c>
      <c r="E1838" s="24" t="b">
        <v>1</v>
      </c>
      <c r="F1838" s="25" t="s">
        <v>11</v>
      </c>
      <c r="G1838" s="25" t="s">
        <v>10116</v>
      </c>
      <c r="H1838" s="25" t="s">
        <v>10117</v>
      </c>
      <c r="I1838" s="25" t="s">
        <v>10118</v>
      </c>
      <c r="J1838" s="24">
        <v>4.8721904412724064E-20</v>
      </c>
      <c r="K1838" s="24">
        <v>2.4395035347122672E-14</v>
      </c>
      <c r="L1838" s="24">
        <v>0.99999999999997558</v>
      </c>
    </row>
    <row r="1839" spans="1:12" ht="114.75" x14ac:dyDescent="0.2">
      <c r="A1839" s="25" t="s">
        <v>1594</v>
      </c>
      <c r="B1839" s="25" t="s">
        <v>1595</v>
      </c>
      <c r="C1839" s="25" t="s">
        <v>74</v>
      </c>
      <c r="D1839" s="25" t="s">
        <v>407</v>
      </c>
      <c r="E1839" s="24" t="b">
        <v>0</v>
      </c>
      <c r="F1839" s="25" t="s">
        <v>11</v>
      </c>
      <c r="G1839" s="25" t="s">
        <v>1596</v>
      </c>
      <c r="H1839" s="25" t="s">
        <v>1597</v>
      </c>
      <c r="I1839" s="25" t="s">
        <v>1598</v>
      </c>
      <c r="J1839" s="24">
        <v>2.3922669723404718E-4</v>
      </c>
      <c r="K1839" s="24">
        <v>1.0574686790856565E-7</v>
      </c>
      <c r="L1839" s="24">
        <v>0.9997606675558981</v>
      </c>
    </row>
    <row r="1840" spans="1:12" ht="204" x14ac:dyDescent="0.2">
      <c r="A1840" s="25" t="s">
        <v>1594</v>
      </c>
      <c r="B1840" s="25" t="s">
        <v>1599</v>
      </c>
      <c r="C1840" s="25" t="s">
        <v>74</v>
      </c>
      <c r="D1840" s="25" t="s">
        <v>407</v>
      </c>
      <c r="E1840" s="24" t="b">
        <v>0</v>
      </c>
      <c r="F1840" s="25" t="s">
        <v>11</v>
      </c>
      <c r="G1840" s="25" t="s">
        <v>1600</v>
      </c>
      <c r="H1840" s="25" t="s">
        <v>1601</v>
      </c>
      <c r="I1840" s="25" t="s">
        <v>1602</v>
      </c>
      <c r="J1840" s="24">
        <v>5.8363077295282004E-4</v>
      </c>
      <c r="K1840" s="24">
        <v>8.8346799801533283E-7</v>
      </c>
      <c r="L1840" s="24">
        <v>0.99941548575904915</v>
      </c>
    </row>
    <row r="1841" spans="1:12" ht="114.75" x14ac:dyDescent="0.2">
      <c r="A1841" s="25" t="s">
        <v>1594</v>
      </c>
      <c r="B1841" s="25" t="s">
        <v>1603</v>
      </c>
      <c r="C1841" s="25" t="s">
        <v>74</v>
      </c>
      <c r="D1841" s="25" t="s">
        <v>407</v>
      </c>
      <c r="E1841" s="24" t="b">
        <v>0</v>
      </c>
      <c r="F1841" s="25" t="s">
        <v>11</v>
      </c>
      <c r="G1841" s="25" t="s">
        <v>1601</v>
      </c>
      <c r="H1841" s="25" t="s">
        <v>1604</v>
      </c>
      <c r="I1841" s="25" t="s">
        <v>1605</v>
      </c>
      <c r="J1841" s="24">
        <v>8.7873553580190752E-6</v>
      </c>
      <c r="K1841" s="24">
        <v>3.7351466154038969E-7</v>
      </c>
      <c r="L1841" s="24">
        <v>0.99999083912998044</v>
      </c>
    </row>
    <row r="1842" spans="1:12" ht="114.75" x14ac:dyDescent="0.2">
      <c r="A1842" s="25" t="s">
        <v>1594</v>
      </c>
      <c r="B1842" s="25" t="s">
        <v>1606</v>
      </c>
      <c r="C1842" s="25" t="s">
        <v>74</v>
      </c>
      <c r="D1842" s="25" t="s">
        <v>407</v>
      </c>
      <c r="E1842" s="24" t="b">
        <v>0</v>
      </c>
      <c r="F1842" s="25" t="s">
        <v>11</v>
      </c>
      <c r="G1842" s="25" t="s">
        <v>1607</v>
      </c>
      <c r="H1842" s="25" t="s">
        <v>1608</v>
      </c>
      <c r="I1842" s="25" t="s">
        <v>1609</v>
      </c>
      <c r="J1842" s="24">
        <v>4.6713189699835192E-4</v>
      </c>
      <c r="K1842" s="24">
        <v>1.4685029830252623E-5</v>
      </c>
      <c r="L1842" s="24">
        <v>0.99951818307317153</v>
      </c>
    </row>
    <row r="1843" spans="1:12" ht="76.5" x14ac:dyDescent="0.2">
      <c r="A1843" s="25" t="s">
        <v>1594</v>
      </c>
      <c r="B1843" s="25" t="s">
        <v>1610</v>
      </c>
      <c r="C1843" s="25" t="s">
        <v>74</v>
      </c>
      <c r="D1843" s="25" t="s">
        <v>407</v>
      </c>
      <c r="E1843" s="24" t="b">
        <v>0</v>
      </c>
      <c r="F1843" s="25" t="s">
        <v>11</v>
      </c>
      <c r="G1843" s="25" t="s">
        <v>1611</v>
      </c>
      <c r="H1843" s="25" t="s">
        <v>1612</v>
      </c>
      <c r="I1843" s="25" t="s">
        <v>1613</v>
      </c>
      <c r="J1843" s="24">
        <v>7.084945981368395E-3</v>
      </c>
      <c r="K1843" s="24">
        <v>4.7031692246957337E-6</v>
      </c>
      <c r="L1843" s="24">
        <v>0.99291035084940693</v>
      </c>
    </row>
    <row r="1844" spans="1:12" ht="127.5" x14ac:dyDescent="0.2">
      <c r="A1844" s="25" t="s">
        <v>1594</v>
      </c>
      <c r="B1844" s="25" t="s">
        <v>3891</v>
      </c>
      <c r="C1844" s="25" t="s">
        <v>74</v>
      </c>
      <c r="D1844" s="25" t="s">
        <v>3823</v>
      </c>
      <c r="E1844" s="24" t="b">
        <v>0</v>
      </c>
      <c r="F1844" s="25" t="s">
        <v>11</v>
      </c>
      <c r="G1844" s="25" t="s">
        <v>3898</v>
      </c>
      <c r="H1844" s="25" t="s">
        <v>3899</v>
      </c>
      <c r="I1844" s="25" t="s">
        <v>9770</v>
      </c>
      <c r="J1844" s="24">
        <v>9.8529347367926203E-5</v>
      </c>
      <c r="K1844" s="24">
        <v>3.5972367314041774E-8</v>
      </c>
      <c r="L1844" s="24">
        <v>0.99990143468026482</v>
      </c>
    </row>
    <row r="1845" spans="1:12" ht="114.75" x14ac:dyDescent="0.2">
      <c r="A1845" s="25" t="s">
        <v>1594</v>
      </c>
      <c r="B1845" s="25" t="s">
        <v>4993</v>
      </c>
      <c r="C1845" s="25" t="s">
        <v>74</v>
      </c>
      <c r="D1845" s="25" t="s">
        <v>4127</v>
      </c>
      <c r="E1845" s="24" t="b">
        <v>0</v>
      </c>
      <c r="F1845" s="25" t="s">
        <v>11</v>
      </c>
      <c r="G1845" s="25" t="s">
        <v>4994</v>
      </c>
      <c r="H1845" s="25" t="s">
        <v>4995</v>
      </c>
      <c r="I1845" s="25" t="s">
        <v>4996</v>
      </c>
      <c r="J1845" s="24">
        <v>0.35066369273527148</v>
      </c>
      <c r="K1845" s="24">
        <v>7.5482700999125441E-10</v>
      </c>
      <c r="L1845" s="24">
        <v>0.64933630650990148</v>
      </c>
    </row>
    <row r="1846" spans="1:12" ht="63.75" x14ac:dyDescent="0.2">
      <c r="A1846" s="25" t="s">
        <v>1594</v>
      </c>
      <c r="B1846" s="25" t="s">
        <v>8953</v>
      </c>
      <c r="C1846" s="25" t="s">
        <v>74</v>
      </c>
      <c r="D1846" s="25" t="s">
        <v>8821</v>
      </c>
      <c r="E1846" s="24" t="b">
        <v>0</v>
      </c>
      <c r="F1846" s="25" t="s">
        <v>11</v>
      </c>
      <c r="G1846" s="25" t="s">
        <v>8954</v>
      </c>
      <c r="H1846" s="25" t="s">
        <v>8955</v>
      </c>
      <c r="I1846" s="25" t="s">
        <v>9085</v>
      </c>
      <c r="J1846" s="24">
        <v>9.6106853368096068E-4</v>
      </c>
      <c r="K1846" s="24">
        <v>1.7129516378744939E-10</v>
      </c>
      <c r="L1846" s="24">
        <v>0.99903893129502386</v>
      </c>
    </row>
    <row r="1847" spans="1:12" ht="191.25" x14ac:dyDescent="0.2">
      <c r="A1847" s="25" t="s">
        <v>1594</v>
      </c>
      <c r="B1847" s="25" t="s">
        <v>8953</v>
      </c>
      <c r="C1847" s="25" t="s">
        <v>74</v>
      </c>
      <c r="D1847" s="25" t="s">
        <v>8821</v>
      </c>
      <c r="E1847" s="24" t="b">
        <v>1</v>
      </c>
      <c r="F1847" s="25" t="s">
        <v>11</v>
      </c>
      <c r="G1847" s="25" t="s">
        <v>8956</v>
      </c>
      <c r="H1847" s="25" t="s">
        <v>8957</v>
      </c>
      <c r="I1847" s="25" t="s">
        <v>8958</v>
      </c>
      <c r="J1847" s="24">
        <v>3.7244539764743004E-23</v>
      </c>
      <c r="K1847" s="24">
        <v>5.035187305891005E-17</v>
      </c>
      <c r="L1847" s="24">
        <v>1</v>
      </c>
    </row>
    <row r="1848" spans="1:12" ht="51" x14ac:dyDescent="0.2">
      <c r="A1848" s="25" t="s">
        <v>5750</v>
      </c>
      <c r="B1848" s="25" t="s">
        <v>5751</v>
      </c>
      <c r="C1848" s="25" t="s">
        <v>74</v>
      </c>
      <c r="D1848" s="25" t="s">
        <v>4127</v>
      </c>
      <c r="E1848" s="24" t="b">
        <v>1</v>
      </c>
      <c r="F1848" s="25" t="s">
        <v>11</v>
      </c>
      <c r="G1848" s="25" t="s">
        <v>5752</v>
      </c>
      <c r="H1848" s="25" t="s">
        <v>5753</v>
      </c>
      <c r="I1848" s="25" t="s">
        <v>5754</v>
      </c>
      <c r="J1848" s="24">
        <v>2.6701274482512308E-20</v>
      </c>
      <c r="K1848" s="24">
        <v>1.7231607919165051E-14</v>
      </c>
      <c r="L1848" s="24">
        <v>0.99999999999998268</v>
      </c>
    </row>
    <row r="1849" spans="1:12" ht="51" x14ac:dyDescent="0.2">
      <c r="A1849" s="25" t="s">
        <v>5750</v>
      </c>
      <c r="B1849" s="25" t="s">
        <v>5755</v>
      </c>
      <c r="C1849" s="25" t="s">
        <v>74</v>
      </c>
      <c r="D1849" s="25" t="s">
        <v>4127</v>
      </c>
      <c r="E1849" s="24" t="b">
        <v>1</v>
      </c>
      <c r="F1849" s="25" t="s">
        <v>11</v>
      </c>
      <c r="G1849" s="25" t="s">
        <v>5753</v>
      </c>
      <c r="H1849" s="25" t="s">
        <v>5756</v>
      </c>
      <c r="I1849" s="25" t="s">
        <v>5757</v>
      </c>
      <c r="J1849" s="24">
        <v>9.4779032974190261E-22</v>
      </c>
      <c r="K1849" s="24">
        <v>1.4766567600791571E-15</v>
      </c>
      <c r="L1849" s="24">
        <v>0.99999999999999845</v>
      </c>
    </row>
    <row r="1850" spans="1:12" ht="114.75" x14ac:dyDescent="0.2">
      <c r="A1850" s="25" t="s">
        <v>5061</v>
      </c>
      <c r="B1850" s="25" t="s">
        <v>5062</v>
      </c>
      <c r="C1850" s="25" t="s">
        <v>74</v>
      </c>
      <c r="D1850" s="25" t="s">
        <v>4127</v>
      </c>
      <c r="E1850" s="24" t="b">
        <v>0</v>
      </c>
      <c r="F1850" s="25" t="s">
        <v>11</v>
      </c>
      <c r="G1850" s="25" t="s">
        <v>10185</v>
      </c>
      <c r="H1850" s="25" t="s">
        <v>10186</v>
      </c>
      <c r="I1850" s="25" t="s">
        <v>5065</v>
      </c>
      <c r="J1850" s="24">
        <v>2.4476946357726379E-3</v>
      </c>
      <c r="K1850" s="24">
        <v>1.6750481767453943E-8</v>
      </c>
      <c r="L1850" s="24">
        <v>0.99755228861374556</v>
      </c>
    </row>
    <row r="1851" spans="1:12" ht="140.25" x14ac:dyDescent="0.2">
      <c r="A1851" s="25" t="s">
        <v>5061</v>
      </c>
      <c r="B1851" s="25" t="s">
        <v>5066</v>
      </c>
      <c r="C1851" s="25" t="s">
        <v>74</v>
      </c>
      <c r="D1851" s="25" t="s">
        <v>4127</v>
      </c>
      <c r="E1851" s="24" t="b">
        <v>0</v>
      </c>
      <c r="F1851" s="25" t="s">
        <v>11</v>
      </c>
      <c r="G1851" s="25" t="s">
        <v>5067</v>
      </c>
      <c r="H1851" s="25" t="s">
        <v>10187</v>
      </c>
      <c r="I1851" s="25" t="s">
        <v>10188</v>
      </c>
      <c r="J1851" s="24">
        <v>5.4725857231525336E-5</v>
      </c>
      <c r="K1851" s="24">
        <v>3.9733528234552706E-9</v>
      </c>
      <c r="L1851" s="24">
        <v>0.99994527016941559</v>
      </c>
    </row>
    <row r="1852" spans="1:12" ht="127.5" x14ac:dyDescent="0.2">
      <c r="A1852" s="25" t="s">
        <v>8383</v>
      </c>
      <c r="B1852" s="25" t="s">
        <v>8388</v>
      </c>
      <c r="C1852" s="25" t="s">
        <v>74</v>
      </c>
      <c r="D1852" s="25" t="s">
        <v>6339</v>
      </c>
      <c r="E1852" s="24" t="b">
        <v>0</v>
      </c>
      <c r="F1852" s="25" t="s">
        <v>11</v>
      </c>
      <c r="G1852" s="25" t="s">
        <v>8389</v>
      </c>
      <c r="H1852" s="25" t="s">
        <v>11109</v>
      </c>
      <c r="I1852" s="25" t="s">
        <v>11110</v>
      </c>
      <c r="J1852" s="24">
        <v>9.1920504935140649E-10</v>
      </c>
      <c r="K1852" s="24">
        <v>1.6842648075215082E-10</v>
      </c>
      <c r="L1852" s="24">
        <v>0.99999999891236846</v>
      </c>
    </row>
    <row r="1853" spans="1:12" ht="153" x14ac:dyDescent="0.2">
      <c r="A1853" s="25" t="s">
        <v>8383</v>
      </c>
      <c r="B1853" s="25" t="s">
        <v>8388</v>
      </c>
      <c r="C1853" s="25" t="s">
        <v>74</v>
      </c>
      <c r="D1853" s="25" t="s">
        <v>6339</v>
      </c>
      <c r="E1853" s="24" t="b">
        <v>0</v>
      </c>
      <c r="F1853" s="25" t="s">
        <v>11</v>
      </c>
      <c r="G1853" s="25" t="s">
        <v>8395</v>
      </c>
      <c r="H1853" s="25" t="s">
        <v>11112</v>
      </c>
      <c r="I1853" s="25" t="s">
        <v>8397</v>
      </c>
      <c r="J1853" s="24">
        <v>4.8124574265579307E-11</v>
      </c>
      <c r="K1853" s="24">
        <v>2.1020381908750216E-10</v>
      </c>
      <c r="L1853" s="24">
        <v>0.99999999974167153</v>
      </c>
    </row>
    <row r="1854" spans="1:12" ht="140.25" x14ac:dyDescent="0.2">
      <c r="A1854" s="25" t="s">
        <v>8383</v>
      </c>
      <c r="B1854" s="25" t="s">
        <v>8398</v>
      </c>
      <c r="C1854" s="25" t="s">
        <v>74</v>
      </c>
      <c r="D1854" s="25" t="s">
        <v>6339</v>
      </c>
      <c r="E1854" s="24" t="b">
        <v>0</v>
      </c>
      <c r="F1854" s="25" t="s">
        <v>11</v>
      </c>
      <c r="G1854" s="25" t="s">
        <v>11112</v>
      </c>
      <c r="H1854" s="25" t="s">
        <v>8399</v>
      </c>
      <c r="I1854" s="25" t="s">
        <v>8400</v>
      </c>
      <c r="J1854" s="24">
        <v>2.0064603262347555E-8</v>
      </c>
      <c r="K1854" s="24">
        <v>5.5430013866364582E-10</v>
      </c>
      <c r="L1854" s="24">
        <v>0.99999997938109653</v>
      </c>
    </row>
    <row r="1855" spans="1:12" ht="165.75" x14ac:dyDescent="0.2">
      <c r="A1855" s="25" t="s">
        <v>8383</v>
      </c>
      <c r="B1855" s="25" t="s">
        <v>8384</v>
      </c>
      <c r="C1855" s="25" t="s">
        <v>74</v>
      </c>
      <c r="D1855" s="25" t="s">
        <v>6339</v>
      </c>
      <c r="E1855" s="24" t="b">
        <v>0</v>
      </c>
      <c r="F1855" s="25" t="s">
        <v>11</v>
      </c>
      <c r="G1855" s="25" t="s">
        <v>8401</v>
      </c>
      <c r="H1855" s="25" t="s">
        <v>8402</v>
      </c>
      <c r="I1855" s="25" t="s">
        <v>11113</v>
      </c>
      <c r="J1855" s="24">
        <v>5.987083913051056E-6</v>
      </c>
      <c r="K1855" s="24">
        <v>4.3180956465651085E-11</v>
      </c>
      <c r="L1855" s="24">
        <v>0.99999401287290601</v>
      </c>
    </row>
    <row r="1856" spans="1:12" ht="102" x14ac:dyDescent="0.2">
      <c r="A1856" s="25" t="s">
        <v>1255</v>
      </c>
      <c r="B1856" s="25" t="s">
        <v>1256</v>
      </c>
      <c r="C1856" s="25" t="s">
        <v>74</v>
      </c>
      <c r="D1856" s="25" t="s">
        <v>407</v>
      </c>
      <c r="E1856" s="24" t="b">
        <v>0</v>
      </c>
      <c r="F1856" s="25" t="s">
        <v>11</v>
      </c>
      <c r="G1856" s="25" t="s">
        <v>1257</v>
      </c>
      <c r="H1856" s="25" t="s">
        <v>1258</v>
      </c>
      <c r="I1856" s="25" t="s">
        <v>9085</v>
      </c>
      <c r="J1856" s="24">
        <v>3.40480415461654E-4</v>
      </c>
      <c r="K1856" s="24">
        <v>2.0952960866883749E-5</v>
      </c>
      <c r="L1856" s="24">
        <v>0.99963856662367145</v>
      </c>
    </row>
    <row r="1857" spans="1:12" ht="51" x14ac:dyDescent="0.2">
      <c r="A1857" s="25" t="s">
        <v>1255</v>
      </c>
      <c r="B1857" s="25" t="s">
        <v>1256</v>
      </c>
      <c r="C1857" s="25" t="s">
        <v>74</v>
      </c>
      <c r="D1857" s="25" t="s">
        <v>407</v>
      </c>
      <c r="E1857" s="24" t="b">
        <v>1</v>
      </c>
      <c r="F1857" s="25" t="s">
        <v>11</v>
      </c>
      <c r="G1857" s="25" t="s">
        <v>1259</v>
      </c>
      <c r="H1857" s="25" t="s">
        <v>1260</v>
      </c>
      <c r="I1857" s="25" t="s">
        <v>9085</v>
      </c>
      <c r="J1857" s="24">
        <v>2.1869869866833231E-21</v>
      </c>
      <c r="K1857" s="24">
        <v>5.3616777319093467E-9</v>
      </c>
      <c r="L1857" s="24">
        <v>0.99999999463832223</v>
      </c>
    </row>
    <row r="1858" spans="1:12" ht="165.75" x14ac:dyDescent="0.2">
      <c r="A1858" s="25" t="s">
        <v>2687</v>
      </c>
      <c r="B1858" s="25" t="s">
        <v>2688</v>
      </c>
      <c r="C1858" s="25" t="s">
        <v>74</v>
      </c>
      <c r="D1858" s="25" t="s">
        <v>407</v>
      </c>
      <c r="E1858" s="24" t="b">
        <v>0</v>
      </c>
      <c r="F1858" s="25" t="s">
        <v>11</v>
      </c>
      <c r="G1858" s="25" t="s">
        <v>2695</v>
      </c>
      <c r="H1858" s="25" t="s">
        <v>2696</v>
      </c>
      <c r="I1858" s="25" t="s">
        <v>2697</v>
      </c>
      <c r="J1858" s="24">
        <v>8.6186208983237657E-9</v>
      </c>
      <c r="K1858" s="24">
        <v>4.03237212419771E-6</v>
      </c>
      <c r="L1858" s="24">
        <v>0.99999595900925498</v>
      </c>
    </row>
    <row r="1859" spans="1:12" ht="140.25" x14ac:dyDescent="0.2">
      <c r="A1859" s="25" t="s">
        <v>8125</v>
      </c>
      <c r="B1859" s="25" t="s">
        <v>8126</v>
      </c>
      <c r="C1859" s="25" t="s">
        <v>74</v>
      </c>
      <c r="D1859" s="25" t="s">
        <v>6339</v>
      </c>
      <c r="E1859" s="24" t="b">
        <v>0</v>
      </c>
      <c r="F1859" s="25" t="s">
        <v>11</v>
      </c>
      <c r="G1859" s="25" t="s">
        <v>11038</v>
      </c>
      <c r="H1859" s="25" t="s">
        <v>8130</v>
      </c>
      <c r="I1859" s="25" t="s">
        <v>11039</v>
      </c>
      <c r="J1859" s="24">
        <v>7.9939950875992531E-8</v>
      </c>
      <c r="K1859" s="24">
        <v>8.9716007839176774E-12</v>
      </c>
      <c r="L1859" s="24">
        <v>0.99999992005107763</v>
      </c>
    </row>
    <row r="1860" spans="1:12" ht="267.75" x14ac:dyDescent="0.2">
      <c r="A1860" s="25" t="s">
        <v>8125</v>
      </c>
      <c r="B1860" s="25" t="s">
        <v>8126</v>
      </c>
      <c r="C1860" s="25" t="s">
        <v>74</v>
      </c>
      <c r="D1860" s="25" t="s">
        <v>6339</v>
      </c>
      <c r="E1860" s="24" t="b">
        <v>0</v>
      </c>
      <c r="F1860" s="25" t="s">
        <v>11</v>
      </c>
      <c r="G1860" s="25" t="s">
        <v>11041</v>
      </c>
      <c r="H1860" s="25" t="s">
        <v>11042</v>
      </c>
      <c r="I1860" s="25" t="s">
        <v>11043</v>
      </c>
      <c r="J1860" s="24">
        <v>1.0504317190733296E-4</v>
      </c>
      <c r="K1860" s="24">
        <v>8.871266607570315E-12</v>
      </c>
      <c r="L1860" s="24">
        <v>0.99989495681922125</v>
      </c>
    </row>
    <row r="1861" spans="1:12" ht="165.75" x14ac:dyDescent="0.2">
      <c r="A1861" s="25" t="s">
        <v>8125</v>
      </c>
      <c r="B1861" s="25" t="s">
        <v>8143</v>
      </c>
      <c r="C1861" s="25" t="s">
        <v>74</v>
      </c>
      <c r="D1861" s="25" t="s">
        <v>6339</v>
      </c>
      <c r="E1861" s="24" t="b">
        <v>0</v>
      </c>
      <c r="F1861" s="25" t="s">
        <v>11</v>
      </c>
      <c r="G1861" s="25" t="s">
        <v>11042</v>
      </c>
      <c r="H1861" s="25" t="s">
        <v>11044</v>
      </c>
      <c r="I1861" s="25" t="s">
        <v>8145</v>
      </c>
      <c r="J1861" s="24">
        <v>9.2539461883374505E-4</v>
      </c>
      <c r="K1861" s="24">
        <v>8.3676364733987117E-12</v>
      </c>
      <c r="L1861" s="24">
        <v>0.99907460537279869</v>
      </c>
    </row>
    <row r="1862" spans="1:12" ht="229.5" x14ac:dyDescent="0.2">
      <c r="A1862" s="25" t="s">
        <v>8125</v>
      </c>
      <c r="B1862" s="25" t="s">
        <v>8126</v>
      </c>
      <c r="C1862" s="25" t="s">
        <v>74</v>
      </c>
      <c r="D1862" s="25" t="s">
        <v>6339</v>
      </c>
      <c r="E1862" s="24" t="b">
        <v>0</v>
      </c>
      <c r="F1862" s="25" t="s">
        <v>11</v>
      </c>
      <c r="G1862" s="25" t="s">
        <v>8146</v>
      </c>
      <c r="H1862" s="25" t="s">
        <v>8147</v>
      </c>
      <c r="I1862" s="25" t="s">
        <v>11045</v>
      </c>
      <c r="J1862" s="24">
        <v>1.8165447620686187E-8</v>
      </c>
      <c r="K1862" s="24">
        <v>4.1513564123917748E-12</v>
      </c>
      <c r="L1862" s="24">
        <v>0.99999998183040095</v>
      </c>
    </row>
    <row r="1863" spans="1:12" ht="165.75" x14ac:dyDescent="0.2">
      <c r="A1863" s="25" t="s">
        <v>8125</v>
      </c>
      <c r="B1863" s="25" t="s">
        <v>8126</v>
      </c>
      <c r="C1863" s="25" t="s">
        <v>74</v>
      </c>
      <c r="D1863" s="25" t="s">
        <v>6339</v>
      </c>
      <c r="E1863" s="24" t="b">
        <v>0</v>
      </c>
      <c r="F1863" s="25" t="s">
        <v>11</v>
      </c>
      <c r="G1863" s="25" t="s">
        <v>8147</v>
      </c>
      <c r="H1863" s="25" t="s">
        <v>8149</v>
      </c>
      <c r="I1863" s="25" t="s">
        <v>11046</v>
      </c>
      <c r="J1863" s="24">
        <v>8.716157053624586E-9</v>
      </c>
      <c r="K1863" s="24">
        <v>1.6891863235500212E-10</v>
      </c>
      <c r="L1863" s="24">
        <v>0.99999999111492432</v>
      </c>
    </row>
    <row r="1864" spans="1:12" ht="153" x14ac:dyDescent="0.2">
      <c r="A1864" s="25" t="s">
        <v>8125</v>
      </c>
      <c r="B1864" s="25" t="s">
        <v>8126</v>
      </c>
      <c r="C1864" s="25" t="s">
        <v>74</v>
      </c>
      <c r="D1864" s="25" t="s">
        <v>6339</v>
      </c>
      <c r="E1864" s="24" t="b">
        <v>0</v>
      </c>
      <c r="F1864" s="25" t="s">
        <v>11</v>
      </c>
      <c r="G1864" s="25" t="s">
        <v>8149</v>
      </c>
      <c r="H1864" s="25" t="s">
        <v>11047</v>
      </c>
      <c r="I1864" s="25" t="s">
        <v>11048</v>
      </c>
      <c r="J1864" s="24">
        <v>2.8733201064493289E-9</v>
      </c>
      <c r="K1864" s="24">
        <v>1.2276183467472563E-10</v>
      </c>
      <c r="L1864" s="24">
        <v>0.99999999700391795</v>
      </c>
    </row>
    <row r="1865" spans="1:12" ht="153" x14ac:dyDescent="0.2">
      <c r="A1865" s="25" t="s">
        <v>8125</v>
      </c>
      <c r="B1865" s="25" t="s">
        <v>8126</v>
      </c>
      <c r="C1865" s="25" t="s">
        <v>74</v>
      </c>
      <c r="D1865" s="25" t="s">
        <v>6339</v>
      </c>
      <c r="E1865" s="24" t="b">
        <v>0</v>
      </c>
      <c r="F1865" s="25" t="s">
        <v>11</v>
      </c>
      <c r="G1865" s="25" t="s">
        <v>11047</v>
      </c>
      <c r="H1865" s="25" t="s">
        <v>8153</v>
      </c>
      <c r="I1865" s="25" t="s">
        <v>11049</v>
      </c>
      <c r="J1865" s="24">
        <v>8.1694581237620095E-9</v>
      </c>
      <c r="K1865" s="24">
        <v>1.7409483552437605E-10</v>
      </c>
      <c r="L1865" s="24">
        <v>0.99999999165644715</v>
      </c>
    </row>
    <row r="1866" spans="1:12" ht="140.25" x14ac:dyDescent="0.2">
      <c r="A1866" s="25" t="s">
        <v>8125</v>
      </c>
      <c r="B1866" s="25" t="s">
        <v>8126</v>
      </c>
      <c r="C1866" s="25" t="s">
        <v>74</v>
      </c>
      <c r="D1866" s="25" t="s">
        <v>6339</v>
      </c>
      <c r="E1866" s="24" t="b">
        <v>0</v>
      </c>
      <c r="F1866" s="25" t="s">
        <v>11</v>
      </c>
      <c r="G1866" s="25" t="s">
        <v>11050</v>
      </c>
      <c r="H1866" s="25" t="s">
        <v>8156</v>
      </c>
      <c r="I1866" s="25" t="s">
        <v>11051</v>
      </c>
      <c r="J1866" s="24">
        <v>1.2668572464378413E-9</v>
      </c>
      <c r="K1866" s="24">
        <v>8.1199367119057147E-12</v>
      </c>
      <c r="L1866" s="24">
        <v>0.99999999872502277</v>
      </c>
    </row>
    <row r="1867" spans="1:12" ht="63.75" x14ac:dyDescent="0.2">
      <c r="A1867" s="25" t="s">
        <v>8125</v>
      </c>
      <c r="B1867" s="25" t="s">
        <v>8126</v>
      </c>
      <c r="C1867" s="25" t="s">
        <v>74</v>
      </c>
      <c r="D1867" s="25" t="s">
        <v>6339</v>
      </c>
      <c r="E1867" s="24" t="b">
        <v>0</v>
      </c>
      <c r="F1867" s="25" t="s">
        <v>11</v>
      </c>
      <c r="G1867" s="25" t="s">
        <v>8156</v>
      </c>
      <c r="H1867" s="25" t="s">
        <v>11052</v>
      </c>
      <c r="I1867" s="25" t="s">
        <v>8159</v>
      </c>
      <c r="J1867" s="24">
        <v>2.0188623751767504E-7</v>
      </c>
      <c r="K1867" s="24">
        <v>1.8776079502883342E-11</v>
      </c>
      <c r="L1867" s="24">
        <v>0.99999979809498629</v>
      </c>
    </row>
    <row r="1868" spans="1:12" ht="89.25" x14ac:dyDescent="0.2">
      <c r="A1868" s="25" t="s">
        <v>8125</v>
      </c>
      <c r="B1868" s="25" t="s">
        <v>8126</v>
      </c>
      <c r="C1868" s="25" t="s">
        <v>74</v>
      </c>
      <c r="D1868" s="25" t="s">
        <v>6339</v>
      </c>
      <c r="E1868" s="24" t="b">
        <v>1</v>
      </c>
      <c r="F1868" s="25" t="s">
        <v>11</v>
      </c>
      <c r="G1868" s="25" t="s">
        <v>9085</v>
      </c>
      <c r="H1868" s="25" t="s">
        <v>8160</v>
      </c>
      <c r="I1868" s="25" t="s">
        <v>8161</v>
      </c>
      <c r="J1868" s="24">
        <v>2.160781407661682E-20</v>
      </c>
      <c r="K1868" s="24">
        <v>5.9988465930865357E-14</v>
      </c>
      <c r="L1868" s="24">
        <v>0.99999999999994005</v>
      </c>
    </row>
    <row r="1869" spans="1:12" ht="216.75" x14ac:dyDescent="0.2">
      <c r="A1869" s="25" t="s">
        <v>8125</v>
      </c>
      <c r="B1869" s="25" t="s">
        <v>8126</v>
      </c>
      <c r="C1869" s="25" t="s">
        <v>74</v>
      </c>
      <c r="D1869" s="25" t="s">
        <v>6339</v>
      </c>
      <c r="E1869" s="24" t="b">
        <v>0</v>
      </c>
      <c r="F1869" s="25" t="s">
        <v>11</v>
      </c>
      <c r="G1869" s="25" t="s">
        <v>8166</v>
      </c>
      <c r="H1869" s="25" t="s">
        <v>8168</v>
      </c>
      <c r="I1869" s="25" t="s">
        <v>11055</v>
      </c>
      <c r="J1869" s="24">
        <v>2.2747418843352133E-2</v>
      </c>
      <c r="K1869" s="24">
        <v>8.1801973109327466E-10</v>
      </c>
      <c r="L1869" s="24">
        <v>0.97725258033862805</v>
      </c>
    </row>
    <row r="1870" spans="1:12" ht="178.5" x14ac:dyDescent="0.2">
      <c r="A1870" s="25" t="s">
        <v>8125</v>
      </c>
      <c r="B1870" s="25" t="s">
        <v>8126</v>
      </c>
      <c r="C1870" s="25" t="s">
        <v>74</v>
      </c>
      <c r="D1870" s="25" t="s">
        <v>6339</v>
      </c>
      <c r="E1870" s="24" t="b">
        <v>0</v>
      </c>
      <c r="F1870" s="25" t="s">
        <v>11</v>
      </c>
      <c r="G1870" s="25" t="s">
        <v>8168</v>
      </c>
      <c r="H1870" s="25" t="s">
        <v>11056</v>
      </c>
      <c r="I1870" s="25" t="s">
        <v>11057</v>
      </c>
      <c r="J1870" s="24">
        <v>1.7550047664784689E-5</v>
      </c>
      <c r="K1870" s="24">
        <v>7.0886415317465927E-11</v>
      </c>
      <c r="L1870" s="24">
        <v>0.99998244988144869</v>
      </c>
    </row>
    <row r="1871" spans="1:12" ht="127.5" x14ac:dyDescent="0.2">
      <c r="A1871" s="25" t="s">
        <v>8125</v>
      </c>
      <c r="B1871" s="25" t="s">
        <v>8126</v>
      </c>
      <c r="C1871" s="25" t="s">
        <v>74</v>
      </c>
      <c r="D1871" s="25" t="s">
        <v>6339</v>
      </c>
      <c r="E1871" s="24" t="b">
        <v>0</v>
      </c>
      <c r="F1871" s="25" t="s">
        <v>11</v>
      </c>
      <c r="G1871" s="25" t="s">
        <v>8175</v>
      </c>
      <c r="H1871" s="25" t="s">
        <v>11059</v>
      </c>
      <c r="I1871" s="25" t="s">
        <v>8177</v>
      </c>
      <c r="J1871" s="24">
        <v>2.9611986425468022E-3</v>
      </c>
      <c r="K1871" s="24">
        <v>1.7884680971599272E-8</v>
      </c>
      <c r="L1871" s="24">
        <v>0.99703878347277219</v>
      </c>
    </row>
    <row r="1872" spans="1:12" ht="114.75" x14ac:dyDescent="0.2">
      <c r="A1872" s="25" t="s">
        <v>4654</v>
      </c>
      <c r="B1872" s="25" t="s">
        <v>4655</v>
      </c>
      <c r="C1872" s="25" t="s">
        <v>74</v>
      </c>
      <c r="D1872" s="25" t="s">
        <v>4127</v>
      </c>
      <c r="E1872" s="24" t="b">
        <v>0</v>
      </c>
      <c r="F1872" s="25" t="s">
        <v>11</v>
      </c>
      <c r="G1872" s="25" t="s">
        <v>4665</v>
      </c>
      <c r="H1872" s="25" t="s">
        <v>10040</v>
      </c>
      <c r="I1872" s="25" t="s">
        <v>4667</v>
      </c>
      <c r="J1872" s="24">
        <v>0.14806284437556552</v>
      </c>
      <c r="K1872" s="24">
        <v>1.1466321382805167E-7</v>
      </c>
      <c r="L1872" s="24">
        <v>0.85193704096122069</v>
      </c>
    </row>
    <row r="1873" spans="1:12" ht="127.5" x14ac:dyDescent="0.2">
      <c r="A1873" s="25" t="s">
        <v>4654</v>
      </c>
      <c r="B1873" s="25" t="s">
        <v>4655</v>
      </c>
      <c r="C1873" s="25" t="s">
        <v>74</v>
      </c>
      <c r="D1873" s="25" t="s">
        <v>4127</v>
      </c>
      <c r="E1873" s="24" t="b">
        <v>0</v>
      </c>
      <c r="F1873" s="25" t="s">
        <v>11</v>
      </c>
      <c r="G1873" s="25" t="s">
        <v>10041</v>
      </c>
      <c r="H1873" s="25" t="s">
        <v>10042</v>
      </c>
      <c r="I1873" s="25" t="s">
        <v>4670</v>
      </c>
      <c r="J1873" s="24">
        <v>6.3446504047136892E-2</v>
      </c>
      <c r="K1873" s="24">
        <v>9.0665081449028529E-10</v>
      </c>
      <c r="L1873" s="24">
        <v>0.93655349504621221</v>
      </c>
    </row>
    <row r="1874" spans="1:12" ht="255" x14ac:dyDescent="0.2">
      <c r="A1874" s="25" t="s">
        <v>4654</v>
      </c>
      <c r="B1874" s="25" t="s">
        <v>4675</v>
      </c>
      <c r="C1874" s="25" t="s">
        <v>74</v>
      </c>
      <c r="D1874" s="25" t="s">
        <v>4127</v>
      </c>
      <c r="E1874" s="24" t="b">
        <v>0</v>
      </c>
      <c r="F1874" s="25" t="s">
        <v>11</v>
      </c>
      <c r="G1874" s="25" t="s">
        <v>10043</v>
      </c>
      <c r="H1874" s="25" t="s">
        <v>10045</v>
      </c>
      <c r="I1874" s="25" t="s">
        <v>10046</v>
      </c>
      <c r="J1874" s="24">
        <v>1.2581036615205878E-4</v>
      </c>
      <c r="K1874" s="24">
        <v>8.9736938412479548E-10</v>
      </c>
      <c r="L1874" s="24">
        <v>0.99987418873647849</v>
      </c>
    </row>
    <row r="1875" spans="1:12" ht="153" x14ac:dyDescent="0.2">
      <c r="A1875" s="25" t="s">
        <v>4654</v>
      </c>
      <c r="B1875" s="25" t="s">
        <v>4678</v>
      </c>
      <c r="C1875" s="25" t="s">
        <v>74</v>
      </c>
      <c r="D1875" s="25" t="s">
        <v>4127</v>
      </c>
      <c r="E1875" s="24" t="b">
        <v>0</v>
      </c>
      <c r="F1875" s="25" t="s">
        <v>11</v>
      </c>
      <c r="G1875" s="25" t="s">
        <v>10045</v>
      </c>
      <c r="H1875" s="25" t="s">
        <v>10047</v>
      </c>
      <c r="I1875" s="25" t="s">
        <v>10048</v>
      </c>
      <c r="J1875" s="24">
        <v>6.817319872603016E-4</v>
      </c>
      <c r="K1875" s="24">
        <v>1.7029570508121113E-7</v>
      </c>
      <c r="L1875" s="24">
        <v>0.99931809771703461</v>
      </c>
    </row>
    <row r="1876" spans="1:12" ht="229.5" x14ac:dyDescent="0.2">
      <c r="A1876" s="25" t="s">
        <v>4654</v>
      </c>
      <c r="B1876" s="25" t="s">
        <v>4671</v>
      </c>
      <c r="C1876" s="25" t="s">
        <v>74</v>
      </c>
      <c r="D1876" s="25" t="s">
        <v>4127</v>
      </c>
      <c r="E1876" s="24" t="b">
        <v>0</v>
      </c>
      <c r="F1876" s="25" t="s">
        <v>11</v>
      </c>
      <c r="G1876" s="25" t="s">
        <v>4683</v>
      </c>
      <c r="H1876" s="25" t="s">
        <v>4684</v>
      </c>
      <c r="I1876" s="25" t="s">
        <v>10049</v>
      </c>
      <c r="J1876" s="24">
        <v>1.305148981411058E-3</v>
      </c>
      <c r="K1876" s="24">
        <v>9.1142492106443998E-9</v>
      </c>
      <c r="L1876" s="24">
        <v>0.99869484190433966</v>
      </c>
    </row>
    <row r="1877" spans="1:12" ht="127.5" x14ac:dyDescent="0.2">
      <c r="A1877" s="25" t="s">
        <v>4654</v>
      </c>
      <c r="B1877" s="25" t="s">
        <v>4686</v>
      </c>
      <c r="C1877" s="25" t="s">
        <v>74</v>
      </c>
      <c r="D1877" s="25" t="s">
        <v>4127</v>
      </c>
      <c r="E1877" s="24" t="b">
        <v>0</v>
      </c>
      <c r="F1877" s="25" t="s">
        <v>11</v>
      </c>
      <c r="G1877" s="25" t="s">
        <v>10050</v>
      </c>
      <c r="H1877" s="25" t="s">
        <v>10051</v>
      </c>
      <c r="I1877" s="25" t="s">
        <v>4689</v>
      </c>
      <c r="J1877" s="24">
        <v>3.0547202941649636E-3</v>
      </c>
      <c r="K1877" s="24">
        <v>3.3330578615065598E-6</v>
      </c>
      <c r="L1877" s="24">
        <v>0.99694194664797353</v>
      </c>
    </row>
    <row r="1878" spans="1:12" ht="76.5" x14ac:dyDescent="0.2">
      <c r="A1878" s="25" t="s">
        <v>4654</v>
      </c>
      <c r="B1878" s="25" t="s">
        <v>4655</v>
      </c>
      <c r="C1878" s="25" t="s">
        <v>74</v>
      </c>
      <c r="D1878" s="25" t="s">
        <v>4127</v>
      </c>
      <c r="E1878" s="24" t="b">
        <v>0</v>
      </c>
      <c r="F1878" s="25" t="s">
        <v>11</v>
      </c>
      <c r="G1878" s="25" t="s">
        <v>4693</v>
      </c>
      <c r="H1878" s="25" t="s">
        <v>10053</v>
      </c>
      <c r="I1878" s="25" t="s">
        <v>10054</v>
      </c>
      <c r="J1878" s="24">
        <v>5.6843721945402173E-3</v>
      </c>
      <c r="K1878" s="24">
        <v>1.5035348001005419E-7</v>
      </c>
      <c r="L1878" s="24">
        <v>0.99431547745197979</v>
      </c>
    </row>
    <row r="1879" spans="1:12" ht="127.5" x14ac:dyDescent="0.2">
      <c r="A1879" s="25" t="s">
        <v>4654</v>
      </c>
      <c r="B1879" s="25" t="s">
        <v>4696</v>
      </c>
      <c r="C1879" s="25" t="s">
        <v>74</v>
      </c>
      <c r="D1879" s="25" t="s">
        <v>4127</v>
      </c>
      <c r="E1879" s="24" t="b">
        <v>0</v>
      </c>
      <c r="F1879" s="25" t="s">
        <v>11</v>
      </c>
      <c r="G1879" s="25" t="s">
        <v>10053</v>
      </c>
      <c r="H1879" s="25" t="s">
        <v>10055</v>
      </c>
      <c r="I1879" s="25" t="s">
        <v>10056</v>
      </c>
      <c r="J1879" s="24">
        <v>3.5010376424117527E-4</v>
      </c>
      <c r="K1879" s="24">
        <v>4.2708350975817939E-9</v>
      </c>
      <c r="L1879" s="24">
        <v>0.99964989196492371</v>
      </c>
    </row>
    <row r="1880" spans="1:12" ht="216.75" x14ac:dyDescent="0.2">
      <c r="A1880" s="25" t="s">
        <v>4654</v>
      </c>
      <c r="B1880" s="25" t="s">
        <v>4699</v>
      </c>
      <c r="C1880" s="25" t="s">
        <v>74</v>
      </c>
      <c r="D1880" s="25" t="s">
        <v>4127</v>
      </c>
      <c r="E1880" s="24" t="b">
        <v>0</v>
      </c>
      <c r="F1880" s="25" t="s">
        <v>11</v>
      </c>
      <c r="G1880" s="25" t="s">
        <v>4700</v>
      </c>
      <c r="H1880" s="25" t="s">
        <v>10057</v>
      </c>
      <c r="I1880" s="25" t="s">
        <v>10058</v>
      </c>
      <c r="J1880" s="24">
        <v>8.2464240927787997E-7</v>
      </c>
      <c r="K1880" s="24">
        <v>3.6532062793291756E-9</v>
      </c>
      <c r="L1880" s="24">
        <v>0.99999917170438457</v>
      </c>
    </row>
    <row r="1881" spans="1:12" ht="153" x14ac:dyDescent="0.2">
      <c r="A1881" s="25" t="s">
        <v>4654</v>
      </c>
      <c r="B1881" s="25" t="s">
        <v>4699</v>
      </c>
      <c r="C1881" s="25" t="s">
        <v>74</v>
      </c>
      <c r="D1881" s="25" t="s">
        <v>4127</v>
      </c>
      <c r="E1881" s="24" t="b">
        <v>0</v>
      </c>
      <c r="F1881" s="25" t="s">
        <v>11</v>
      </c>
      <c r="G1881" s="25" t="s">
        <v>10057</v>
      </c>
      <c r="H1881" s="25" t="s">
        <v>10059</v>
      </c>
      <c r="I1881" s="25" t="s">
        <v>10060</v>
      </c>
      <c r="J1881" s="24">
        <v>6.0403734684709226E-5</v>
      </c>
      <c r="K1881" s="24">
        <v>1.6114232493356986E-8</v>
      </c>
      <c r="L1881" s="24">
        <v>0.99993958015108275</v>
      </c>
    </row>
    <row r="1882" spans="1:12" ht="153" x14ac:dyDescent="0.2">
      <c r="A1882" s="25" t="s">
        <v>4654</v>
      </c>
      <c r="B1882" s="25" t="s">
        <v>4705</v>
      </c>
      <c r="C1882" s="25" t="s">
        <v>74</v>
      </c>
      <c r="D1882" s="25" t="s">
        <v>4127</v>
      </c>
      <c r="E1882" s="24" t="b">
        <v>0</v>
      </c>
      <c r="F1882" s="25" t="s">
        <v>11</v>
      </c>
      <c r="G1882" s="25" t="s">
        <v>10059</v>
      </c>
      <c r="H1882" s="25" t="s">
        <v>10061</v>
      </c>
      <c r="I1882" s="25" t="s">
        <v>4707</v>
      </c>
      <c r="J1882" s="24">
        <v>2.1078018912408295E-2</v>
      </c>
      <c r="K1882" s="24">
        <v>6.1675303198076777E-8</v>
      </c>
      <c r="L1882" s="24">
        <v>0.97892191941228857</v>
      </c>
    </row>
    <row r="1883" spans="1:12" ht="140.25" x14ac:dyDescent="0.2">
      <c r="A1883" s="25" t="s">
        <v>4654</v>
      </c>
      <c r="B1883" s="25" t="s">
        <v>4659</v>
      </c>
      <c r="C1883" s="25" t="s">
        <v>74</v>
      </c>
      <c r="D1883" s="25" t="s">
        <v>4127</v>
      </c>
      <c r="E1883" s="24" t="b">
        <v>0</v>
      </c>
      <c r="F1883" s="25" t="s">
        <v>11</v>
      </c>
      <c r="G1883" s="25" t="s">
        <v>4708</v>
      </c>
      <c r="H1883" s="25" t="s">
        <v>10062</v>
      </c>
      <c r="I1883" s="25" t="s">
        <v>10063</v>
      </c>
      <c r="J1883" s="24">
        <v>3.072395319471297E-5</v>
      </c>
      <c r="K1883" s="24">
        <v>9.8251810192790184E-10</v>
      </c>
      <c r="L1883" s="24">
        <v>0.99996927506428712</v>
      </c>
    </row>
    <row r="1884" spans="1:12" ht="191.25" x14ac:dyDescent="0.2">
      <c r="A1884" s="25" t="s">
        <v>4654</v>
      </c>
      <c r="B1884" s="25" t="s">
        <v>4711</v>
      </c>
      <c r="C1884" s="25" t="s">
        <v>74</v>
      </c>
      <c r="D1884" s="25" t="s">
        <v>4127</v>
      </c>
      <c r="E1884" s="24" t="b">
        <v>0</v>
      </c>
      <c r="F1884" s="25" t="s">
        <v>11</v>
      </c>
      <c r="G1884" s="25" t="s">
        <v>10062</v>
      </c>
      <c r="H1884" s="25" t="s">
        <v>10064</v>
      </c>
      <c r="I1884" s="25" t="s">
        <v>10065</v>
      </c>
      <c r="J1884" s="24">
        <v>8.9152150636971351E-5</v>
      </c>
      <c r="K1884" s="24">
        <v>3.0922656934356427E-8</v>
      </c>
      <c r="L1884" s="24">
        <v>0.99991081692670603</v>
      </c>
    </row>
    <row r="1885" spans="1:12" ht="216.75" x14ac:dyDescent="0.2">
      <c r="A1885" s="25" t="s">
        <v>4654</v>
      </c>
      <c r="B1885" s="25" t="s">
        <v>4659</v>
      </c>
      <c r="C1885" s="25" t="s">
        <v>74</v>
      </c>
      <c r="D1885" s="25" t="s">
        <v>4127</v>
      </c>
      <c r="E1885" s="24" t="b">
        <v>0</v>
      </c>
      <c r="F1885" s="25" t="s">
        <v>11</v>
      </c>
      <c r="G1885" s="25" t="s">
        <v>10064</v>
      </c>
      <c r="H1885" s="25" t="s">
        <v>10066</v>
      </c>
      <c r="I1885" s="25" t="s">
        <v>10067</v>
      </c>
      <c r="J1885" s="24">
        <v>3.9647994740298408E-5</v>
      </c>
      <c r="K1885" s="24">
        <v>3.8561231793602256E-8</v>
      </c>
      <c r="L1885" s="24">
        <v>0.99996031344402792</v>
      </c>
    </row>
    <row r="1886" spans="1:12" ht="140.25" x14ac:dyDescent="0.2">
      <c r="A1886" s="25" t="s">
        <v>4654</v>
      </c>
      <c r="B1886" s="25" t="s">
        <v>4655</v>
      </c>
      <c r="C1886" s="25" t="s">
        <v>74</v>
      </c>
      <c r="D1886" s="25" t="s">
        <v>4127</v>
      </c>
      <c r="E1886" s="24" t="b">
        <v>0</v>
      </c>
      <c r="F1886" s="25" t="s">
        <v>11</v>
      </c>
      <c r="G1886" s="25" t="s">
        <v>10066</v>
      </c>
      <c r="H1886" s="25" t="s">
        <v>10068</v>
      </c>
      <c r="I1886" s="25" t="s">
        <v>10069</v>
      </c>
      <c r="J1886" s="24">
        <v>6.6409445268774645E-6</v>
      </c>
      <c r="K1886" s="24">
        <v>1.420985671116734E-7</v>
      </c>
      <c r="L1886" s="24">
        <v>0.99999321695690602</v>
      </c>
    </row>
    <row r="1887" spans="1:12" ht="140.25" x14ac:dyDescent="0.2">
      <c r="A1887" s="25" t="s">
        <v>4654</v>
      </c>
      <c r="B1887" s="25" t="s">
        <v>4675</v>
      </c>
      <c r="C1887" s="25" t="s">
        <v>74</v>
      </c>
      <c r="D1887" s="25" t="s">
        <v>4127</v>
      </c>
      <c r="E1887" s="24" t="b">
        <v>0</v>
      </c>
      <c r="F1887" s="25" t="s">
        <v>11</v>
      </c>
      <c r="G1887" s="25" t="s">
        <v>4718</v>
      </c>
      <c r="H1887" s="25" t="s">
        <v>10070</v>
      </c>
      <c r="I1887" s="25" t="s">
        <v>10071</v>
      </c>
      <c r="J1887" s="24">
        <v>1.4730091115585192E-6</v>
      </c>
      <c r="K1887" s="24">
        <v>1.2222150295250921E-7</v>
      </c>
      <c r="L1887" s="24">
        <v>0.9999984047693854</v>
      </c>
    </row>
    <row r="1888" spans="1:12" ht="114.75" x14ac:dyDescent="0.2">
      <c r="A1888" s="25" t="s">
        <v>4654</v>
      </c>
      <c r="B1888" s="25" t="s">
        <v>4686</v>
      </c>
      <c r="C1888" s="25" t="s">
        <v>74</v>
      </c>
      <c r="D1888" s="25" t="s">
        <v>4127</v>
      </c>
      <c r="E1888" s="24" t="b">
        <v>0</v>
      </c>
      <c r="F1888" s="25" t="s">
        <v>11</v>
      </c>
      <c r="G1888" s="25" t="s">
        <v>10072</v>
      </c>
      <c r="H1888" s="25" t="s">
        <v>10073</v>
      </c>
      <c r="I1888" s="25" t="s">
        <v>10074</v>
      </c>
      <c r="J1888" s="24">
        <v>7.4576303509416478E-2</v>
      </c>
      <c r="K1888" s="24">
        <v>2.9718446583224206E-5</v>
      </c>
      <c r="L1888" s="24">
        <v>0.92539397804400025</v>
      </c>
    </row>
    <row r="1889" spans="1:12" ht="102" x14ac:dyDescent="0.2">
      <c r="A1889" s="25" t="s">
        <v>4654</v>
      </c>
      <c r="B1889" s="25" t="s">
        <v>4724</v>
      </c>
      <c r="C1889" s="25" t="s">
        <v>74</v>
      </c>
      <c r="D1889" s="25" t="s">
        <v>4127</v>
      </c>
      <c r="E1889" s="24" t="b">
        <v>0</v>
      </c>
      <c r="F1889" s="25" t="s">
        <v>11</v>
      </c>
      <c r="G1889" s="25" t="s">
        <v>4725</v>
      </c>
      <c r="H1889" s="25" t="s">
        <v>10075</v>
      </c>
      <c r="I1889" s="25" t="s">
        <v>10076</v>
      </c>
      <c r="J1889" s="24">
        <v>2.9825150473493118E-3</v>
      </c>
      <c r="K1889" s="24">
        <v>5.4041919403236588E-6</v>
      </c>
      <c r="L1889" s="24">
        <v>0.99701208076071046</v>
      </c>
    </row>
    <row r="1890" spans="1:12" ht="191.25" x14ac:dyDescent="0.2">
      <c r="A1890" s="25" t="s">
        <v>4654</v>
      </c>
      <c r="B1890" s="25" t="s">
        <v>4728</v>
      </c>
      <c r="C1890" s="25" t="s">
        <v>74</v>
      </c>
      <c r="D1890" s="25" t="s">
        <v>4127</v>
      </c>
      <c r="E1890" s="24" t="b">
        <v>0</v>
      </c>
      <c r="F1890" s="25" t="s">
        <v>11</v>
      </c>
      <c r="G1890" s="25" t="s">
        <v>10075</v>
      </c>
      <c r="H1890" s="25" t="s">
        <v>10077</v>
      </c>
      <c r="I1890" s="25" t="s">
        <v>10078</v>
      </c>
      <c r="J1890" s="24">
        <v>6.1518842303588317E-3</v>
      </c>
      <c r="K1890" s="24">
        <v>3.772175028774548E-5</v>
      </c>
      <c r="L1890" s="24">
        <v>0.99381039401935334</v>
      </c>
    </row>
    <row r="1891" spans="1:12" ht="127.5" x14ac:dyDescent="0.2">
      <c r="A1891" s="25" t="s">
        <v>4654</v>
      </c>
      <c r="B1891" s="25" t="s">
        <v>4731</v>
      </c>
      <c r="C1891" s="25" t="s">
        <v>74</v>
      </c>
      <c r="D1891" s="25" t="s">
        <v>4127</v>
      </c>
      <c r="E1891" s="24" t="b">
        <v>0</v>
      </c>
      <c r="F1891" s="25" t="s">
        <v>11</v>
      </c>
      <c r="G1891" s="25" t="s">
        <v>4732</v>
      </c>
      <c r="H1891" s="25" t="s">
        <v>10079</v>
      </c>
      <c r="I1891" s="25" t="s">
        <v>10080</v>
      </c>
      <c r="J1891" s="24">
        <v>5.1597154508952392E-4</v>
      </c>
      <c r="K1891" s="24">
        <v>5.0430716090414714E-6</v>
      </c>
      <c r="L1891" s="24">
        <v>0.99947898538330149</v>
      </c>
    </row>
    <row r="1892" spans="1:12" ht="140.25" x14ac:dyDescent="0.2">
      <c r="A1892" s="25" t="s">
        <v>4654</v>
      </c>
      <c r="B1892" s="25" t="s">
        <v>4731</v>
      </c>
      <c r="C1892" s="25" t="s">
        <v>74</v>
      </c>
      <c r="D1892" s="25" t="s">
        <v>4127</v>
      </c>
      <c r="E1892" s="24" t="b">
        <v>0</v>
      </c>
      <c r="F1892" s="25" t="s">
        <v>11</v>
      </c>
      <c r="G1892" s="25" t="s">
        <v>10079</v>
      </c>
      <c r="H1892" s="25" t="s">
        <v>10081</v>
      </c>
      <c r="I1892" s="25" t="s">
        <v>10082</v>
      </c>
      <c r="J1892" s="24">
        <v>3.1489066235552747E-2</v>
      </c>
      <c r="K1892" s="24">
        <v>4.1281459288959322E-6</v>
      </c>
      <c r="L1892" s="24">
        <v>0.96850680561851832</v>
      </c>
    </row>
    <row r="1893" spans="1:12" ht="102" x14ac:dyDescent="0.2">
      <c r="A1893" s="25" t="s">
        <v>4654</v>
      </c>
      <c r="B1893" s="25" t="s">
        <v>4737</v>
      </c>
      <c r="C1893" s="25" t="s">
        <v>74</v>
      </c>
      <c r="D1893" s="25" t="s">
        <v>4127</v>
      </c>
      <c r="E1893" s="24" t="b">
        <v>0</v>
      </c>
      <c r="F1893" s="25" t="s">
        <v>11</v>
      </c>
      <c r="G1893" s="25" t="s">
        <v>10083</v>
      </c>
      <c r="H1893" s="25" t="s">
        <v>10084</v>
      </c>
      <c r="I1893" s="25" t="s">
        <v>10085</v>
      </c>
      <c r="J1893" s="24">
        <v>1.6683835737887396E-5</v>
      </c>
      <c r="K1893" s="24">
        <v>1.0416482132335332E-7</v>
      </c>
      <c r="L1893" s="24">
        <v>0.99998321199944074</v>
      </c>
    </row>
    <row r="1894" spans="1:12" ht="76.5" x14ac:dyDescent="0.2">
      <c r="A1894" s="25" t="s">
        <v>4654</v>
      </c>
      <c r="B1894" s="25" t="s">
        <v>4737</v>
      </c>
      <c r="C1894" s="25" t="s">
        <v>74</v>
      </c>
      <c r="D1894" s="25" t="s">
        <v>4127</v>
      </c>
      <c r="E1894" s="24" t="b">
        <v>0</v>
      </c>
      <c r="F1894" s="25" t="s">
        <v>11</v>
      </c>
      <c r="G1894" s="25" t="s">
        <v>10084</v>
      </c>
      <c r="H1894" s="25" t="s">
        <v>10086</v>
      </c>
      <c r="I1894" s="25" t="s">
        <v>10087</v>
      </c>
      <c r="J1894" s="24">
        <v>0.24252610666511085</v>
      </c>
      <c r="K1894" s="24">
        <v>8.1445007350911618E-7</v>
      </c>
      <c r="L1894" s="24">
        <v>0.75747307888481563</v>
      </c>
    </row>
    <row r="1895" spans="1:12" ht="153" x14ac:dyDescent="0.2">
      <c r="A1895" s="25" t="s">
        <v>4654</v>
      </c>
      <c r="B1895" s="25" t="s">
        <v>4743</v>
      </c>
      <c r="C1895" s="25" t="s">
        <v>74</v>
      </c>
      <c r="D1895" s="25" t="s">
        <v>4127</v>
      </c>
      <c r="E1895" s="24" t="b">
        <v>0</v>
      </c>
      <c r="F1895" s="25" t="s">
        <v>11</v>
      </c>
      <c r="G1895" s="25" t="s">
        <v>10088</v>
      </c>
      <c r="H1895" s="25" t="s">
        <v>4745</v>
      </c>
      <c r="I1895" s="25" t="s">
        <v>10089</v>
      </c>
      <c r="J1895" s="24">
        <v>9.2625718350440006E-5</v>
      </c>
      <c r="K1895" s="24">
        <v>2.4243237311052948E-8</v>
      </c>
      <c r="L1895" s="24">
        <v>0.99990735003841225</v>
      </c>
    </row>
    <row r="1896" spans="1:12" ht="127.5" x14ac:dyDescent="0.2">
      <c r="A1896" s="25" t="s">
        <v>4654</v>
      </c>
      <c r="B1896" s="25" t="s">
        <v>4675</v>
      </c>
      <c r="C1896" s="25" t="s">
        <v>74</v>
      </c>
      <c r="D1896" s="25" t="s">
        <v>4127</v>
      </c>
      <c r="E1896" s="24" t="b">
        <v>0</v>
      </c>
      <c r="F1896" s="25" t="s">
        <v>11</v>
      </c>
      <c r="G1896" s="25" t="s">
        <v>9085</v>
      </c>
      <c r="H1896" s="25" t="s">
        <v>10090</v>
      </c>
      <c r="I1896" s="25" t="s">
        <v>4748</v>
      </c>
      <c r="J1896" s="24">
        <v>2.7227025500642325E-3</v>
      </c>
      <c r="K1896" s="24">
        <v>5.0721370462895155E-8</v>
      </c>
      <c r="L1896" s="24">
        <v>0.99727724672856544</v>
      </c>
    </row>
    <row r="1897" spans="1:12" ht="127.5" x14ac:dyDescent="0.2">
      <c r="A1897" s="25" t="s">
        <v>4654</v>
      </c>
      <c r="B1897" s="25" t="s">
        <v>4675</v>
      </c>
      <c r="C1897" s="25" t="s">
        <v>74</v>
      </c>
      <c r="D1897" s="25" t="s">
        <v>4127</v>
      </c>
      <c r="E1897" s="24" t="b">
        <v>0</v>
      </c>
      <c r="F1897" s="25" t="s">
        <v>11</v>
      </c>
      <c r="G1897" s="25" t="s">
        <v>4749</v>
      </c>
      <c r="H1897" s="25" t="s">
        <v>10091</v>
      </c>
      <c r="I1897" s="25" t="s">
        <v>10092</v>
      </c>
      <c r="J1897" s="24">
        <v>7.5300760418616657E-4</v>
      </c>
      <c r="K1897" s="24">
        <v>4.0037003014141653E-7</v>
      </c>
      <c r="L1897" s="24">
        <v>0.9992465920257837</v>
      </c>
    </row>
    <row r="1898" spans="1:12" ht="114.75" x14ac:dyDescent="0.2">
      <c r="A1898" s="25" t="s">
        <v>4654</v>
      </c>
      <c r="B1898" s="25" t="s">
        <v>4743</v>
      </c>
      <c r="C1898" s="25" t="s">
        <v>74</v>
      </c>
      <c r="D1898" s="25" t="s">
        <v>4127</v>
      </c>
      <c r="E1898" s="24" t="b">
        <v>0</v>
      </c>
      <c r="F1898" s="25" t="s">
        <v>11</v>
      </c>
      <c r="G1898" s="25" t="s">
        <v>10091</v>
      </c>
      <c r="H1898" s="25" t="s">
        <v>10093</v>
      </c>
      <c r="I1898" s="25" t="s">
        <v>10094</v>
      </c>
      <c r="J1898" s="24">
        <v>2.7692351129597652E-4</v>
      </c>
      <c r="K1898" s="24">
        <v>1.0007293450810564E-7</v>
      </c>
      <c r="L1898" s="24">
        <v>0.99972297641576957</v>
      </c>
    </row>
    <row r="1899" spans="1:12" ht="76.5" x14ac:dyDescent="0.2">
      <c r="A1899" s="25" t="s">
        <v>4654</v>
      </c>
      <c r="B1899" s="25" t="s">
        <v>4675</v>
      </c>
      <c r="C1899" s="25" t="s">
        <v>74</v>
      </c>
      <c r="D1899" s="25" t="s">
        <v>4127</v>
      </c>
      <c r="E1899" s="24" t="b">
        <v>0</v>
      </c>
      <c r="F1899" s="25" t="s">
        <v>11</v>
      </c>
      <c r="G1899" s="25" t="s">
        <v>4754</v>
      </c>
      <c r="H1899" s="25" t="s">
        <v>10095</v>
      </c>
      <c r="I1899" s="25" t="s">
        <v>9085</v>
      </c>
      <c r="J1899" s="24">
        <v>0.123247481998075</v>
      </c>
      <c r="K1899" s="24">
        <v>5.4453764220337282E-7</v>
      </c>
      <c r="L1899" s="24">
        <v>0.8767519734642828</v>
      </c>
    </row>
    <row r="1900" spans="1:12" ht="114.75" x14ac:dyDescent="0.2">
      <c r="A1900" s="25" t="s">
        <v>4654</v>
      </c>
      <c r="B1900" s="25" t="s">
        <v>4675</v>
      </c>
      <c r="C1900" s="25" t="s">
        <v>74</v>
      </c>
      <c r="D1900" s="25" t="s">
        <v>4127</v>
      </c>
      <c r="E1900" s="24" t="b">
        <v>0</v>
      </c>
      <c r="F1900" s="25" t="s">
        <v>11</v>
      </c>
      <c r="G1900" s="25" t="s">
        <v>4756</v>
      </c>
      <c r="H1900" s="25" t="s">
        <v>10096</v>
      </c>
      <c r="I1900" s="25" t="s">
        <v>10097</v>
      </c>
      <c r="J1900" s="24">
        <v>3.6074740542344312E-5</v>
      </c>
      <c r="K1900" s="24">
        <v>8.2229404478580194E-9</v>
      </c>
      <c r="L1900" s="24">
        <v>0.99996391703651721</v>
      </c>
    </row>
    <row r="1901" spans="1:12" ht="114.75" x14ac:dyDescent="0.2">
      <c r="A1901" s="25" t="s">
        <v>4654</v>
      </c>
      <c r="B1901" s="25" t="s">
        <v>4675</v>
      </c>
      <c r="C1901" s="25" t="s">
        <v>74</v>
      </c>
      <c r="D1901" s="25" t="s">
        <v>4127</v>
      </c>
      <c r="E1901" s="24" t="b">
        <v>0</v>
      </c>
      <c r="F1901" s="25" t="s">
        <v>11</v>
      </c>
      <c r="G1901" s="25" t="s">
        <v>4762</v>
      </c>
      <c r="H1901" s="25" t="s">
        <v>10100</v>
      </c>
      <c r="I1901" s="25" t="s">
        <v>10101</v>
      </c>
      <c r="J1901" s="24">
        <v>9.1116779993310668E-4</v>
      </c>
      <c r="K1901" s="24">
        <v>4.2165265862931097E-6</v>
      </c>
      <c r="L1901" s="24">
        <v>0.99908461567348061</v>
      </c>
    </row>
    <row r="1902" spans="1:12" ht="267.75" x14ac:dyDescent="0.2">
      <c r="A1902" s="25" t="s">
        <v>4654</v>
      </c>
      <c r="B1902" s="25" t="s">
        <v>4675</v>
      </c>
      <c r="C1902" s="25" t="s">
        <v>74</v>
      </c>
      <c r="D1902" s="25" t="s">
        <v>4127</v>
      </c>
      <c r="E1902" s="24" t="b">
        <v>0</v>
      </c>
      <c r="F1902" s="25" t="s">
        <v>11</v>
      </c>
      <c r="G1902" s="25" t="s">
        <v>10102</v>
      </c>
      <c r="H1902" s="25" t="s">
        <v>10103</v>
      </c>
      <c r="I1902" s="25" t="s">
        <v>10104</v>
      </c>
      <c r="J1902" s="24">
        <v>5.8603902348417769E-6</v>
      </c>
      <c r="K1902" s="24">
        <v>1.2284093529328768E-4</v>
      </c>
      <c r="L1902" s="24">
        <v>0.999871298674472</v>
      </c>
    </row>
    <row r="1903" spans="1:12" ht="76.5" x14ac:dyDescent="0.2">
      <c r="A1903" s="25" t="s">
        <v>4654</v>
      </c>
      <c r="B1903" s="25" t="s">
        <v>4743</v>
      </c>
      <c r="C1903" s="25" t="s">
        <v>74</v>
      </c>
      <c r="D1903" s="25" t="s">
        <v>4127</v>
      </c>
      <c r="E1903" s="24" t="b">
        <v>0</v>
      </c>
      <c r="F1903" s="25" t="s">
        <v>11</v>
      </c>
      <c r="G1903" s="25" t="s">
        <v>4768</v>
      </c>
      <c r="H1903" s="25" t="s">
        <v>10105</v>
      </c>
      <c r="I1903" s="25" t="s">
        <v>10106</v>
      </c>
      <c r="J1903" s="24">
        <v>1.409682384072551E-2</v>
      </c>
      <c r="K1903" s="24">
        <v>5.1704650483058104E-7</v>
      </c>
      <c r="L1903" s="24">
        <v>0.98590265911276975</v>
      </c>
    </row>
    <row r="1904" spans="1:12" ht="127.5" x14ac:dyDescent="0.2">
      <c r="A1904" s="25" t="s">
        <v>4654</v>
      </c>
      <c r="B1904" s="25" t="s">
        <v>4771</v>
      </c>
      <c r="C1904" s="25" t="s">
        <v>74</v>
      </c>
      <c r="D1904" s="25" t="s">
        <v>4127</v>
      </c>
      <c r="E1904" s="24" t="b">
        <v>0</v>
      </c>
      <c r="F1904" s="25" t="s">
        <v>11</v>
      </c>
      <c r="G1904" s="25" t="s">
        <v>4772</v>
      </c>
      <c r="H1904" s="25" t="s">
        <v>10107</v>
      </c>
      <c r="I1904" s="25" t="s">
        <v>10108</v>
      </c>
      <c r="J1904" s="24">
        <v>6.0239047528274844E-5</v>
      </c>
      <c r="K1904" s="24">
        <v>9.6543834751513506E-8</v>
      </c>
      <c r="L1904" s="24">
        <v>0.99993966440863702</v>
      </c>
    </row>
    <row r="1905" spans="1:12" ht="102" x14ac:dyDescent="0.2">
      <c r="A1905" s="25" t="s">
        <v>4546</v>
      </c>
      <c r="B1905" s="25" t="s">
        <v>4555</v>
      </c>
      <c r="C1905" s="25" t="s">
        <v>74</v>
      </c>
      <c r="D1905" s="25" t="s">
        <v>4127</v>
      </c>
      <c r="E1905" s="24" t="b">
        <v>1</v>
      </c>
      <c r="F1905" s="25" t="s">
        <v>11</v>
      </c>
      <c r="G1905" s="25" t="s">
        <v>4556</v>
      </c>
      <c r="H1905" s="25" t="s">
        <v>10009</v>
      </c>
      <c r="I1905" s="25" t="s">
        <v>10010</v>
      </c>
      <c r="J1905" s="24">
        <v>4.8326035554051688E-20</v>
      </c>
      <c r="K1905" s="24">
        <v>3.0063262401260585E-11</v>
      </c>
      <c r="L1905" s="24">
        <v>0.99999999996993671</v>
      </c>
    </row>
    <row r="1906" spans="1:12" ht="76.5" x14ac:dyDescent="0.2">
      <c r="A1906" s="25" t="s">
        <v>4546</v>
      </c>
      <c r="B1906" s="25" t="s">
        <v>4559</v>
      </c>
      <c r="C1906" s="25" t="s">
        <v>74</v>
      </c>
      <c r="D1906" s="25" t="s">
        <v>4127</v>
      </c>
      <c r="E1906" s="24" t="b">
        <v>1</v>
      </c>
      <c r="F1906" s="25" t="s">
        <v>11</v>
      </c>
      <c r="G1906" s="25" t="s">
        <v>10009</v>
      </c>
      <c r="H1906" s="25" t="s">
        <v>4560</v>
      </c>
      <c r="I1906" s="25" t="s">
        <v>10011</v>
      </c>
      <c r="J1906" s="24">
        <v>3.3533503049523021E-22</v>
      </c>
      <c r="K1906" s="24">
        <v>4.5415591834501661E-14</v>
      </c>
      <c r="L1906" s="24">
        <v>0.99999999999995448</v>
      </c>
    </row>
    <row r="1907" spans="1:12" ht="216.75" x14ac:dyDescent="0.2">
      <c r="A1907" s="25" t="s">
        <v>1653</v>
      </c>
      <c r="B1907" s="25" t="s">
        <v>1654</v>
      </c>
      <c r="C1907" s="25" t="s">
        <v>74</v>
      </c>
      <c r="D1907" s="25" t="s">
        <v>407</v>
      </c>
      <c r="E1907" s="24" t="b">
        <v>0</v>
      </c>
      <c r="F1907" s="25" t="s">
        <v>11</v>
      </c>
      <c r="G1907" s="25" t="s">
        <v>1655</v>
      </c>
      <c r="H1907" s="25" t="s">
        <v>9365</v>
      </c>
      <c r="I1907" s="25" t="s">
        <v>9366</v>
      </c>
      <c r="J1907" s="24">
        <v>1.2621018915423639E-5</v>
      </c>
      <c r="K1907" s="24">
        <v>5.5505889253758389E-5</v>
      </c>
      <c r="L1907" s="24">
        <v>0.99993187309183085</v>
      </c>
    </row>
    <row r="1908" spans="1:12" ht="165.75" x14ac:dyDescent="0.2">
      <c r="A1908" s="25" t="s">
        <v>1653</v>
      </c>
      <c r="B1908" s="25" t="s">
        <v>1654</v>
      </c>
      <c r="C1908" s="25" t="s">
        <v>74</v>
      </c>
      <c r="D1908" s="25" t="s">
        <v>407</v>
      </c>
      <c r="E1908" s="24" t="b">
        <v>0</v>
      </c>
      <c r="F1908" s="25" t="s">
        <v>11</v>
      </c>
      <c r="G1908" s="25" t="s">
        <v>1658</v>
      </c>
      <c r="H1908" s="25" t="s">
        <v>1659</v>
      </c>
      <c r="I1908" s="25" t="s">
        <v>1660</v>
      </c>
      <c r="J1908" s="24">
        <v>1.146643990081817E-4</v>
      </c>
      <c r="K1908" s="24">
        <v>2.6818015598620539E-2</v>
      </c>
      <c r="L1908" s="24">
        <v>0.97306732000237117</v>
      </c>
    </row>
    <row r="1909" spans="1:12" ht="63.75" x14ac:dyDescent="0.2">
      <c r="A1909" s="25" t="s">
        <v>1653</v>
      </c>
      <c r="B1909" s="25" t="s">
        <v>1654</v>
      </c>
      <c r="C1909" s="25" t="s">
        <v>74</v>
      </c>
      <c r="D1909" s="25" t="s">
        <v>407</v>
      </c>
      <c r="E1909" s="24" t="b">
        <v>1</v>
      </c>
      <c r="F1909" s="25" t="s">
        <v>11</v>
      </c>
      <c r="G1909" s="25" t="s">
        <v>1661</v>
      </c>
      <c r="H1909" s="25" t="s">
        <v>1662</v>
      </c>
      <c r="I1909" s="25" t="s">
        <v>9085</v>
      </c>
      <c r="J1909" s="24">
        <v>4.8151753973505257E-19</v>
      </c>
      <c r="K1909" s="24">
        <v>9.1638420549027708E-7</v>
      </c>
      <c r="L1909" s="24">
        <v>0.99999908361579459</v>
      </c>
    </row>
    <row r="1910" spans="1:12" ht="229.5" x14ac:dyDescent="0.2">
      <c r="A1910" s="25" t="s">
        <v>1653</v>
      </c>
      <c r="B1910" s="25" t="s">
        <v>1663</v>
      </c>
      <c r="C1910" s="25" t="s">
        <v>74</v>
      </c>
      <c r="D1910" s="25" t="s">
        <v>407</v>
      </c>
      <c r="E1910" s="24" t="b">
        <v>0</v>
      </c>
      <c r="F1910" s="25" t="s">
        <v>11</v>
      </c>
      <c r="G1910" s="25" t="s">
        <v>1664</v>
      </c>
      <c r="H1910" s="25" t="s">
        <v>1665</v>
      </c>
      <c r="I1910" s="25" t="s">
        <v>9367</v>
      </c>
      <c r="J1910" s="24">
        <v>1.2791650656671498E-6</v>
      </c>
      <c r="K1910" s="24">
        <v>2.8427374192416443E-5</v>
      </c>
      <c r="L1910" s="24">
        <v>0.99997029346074195</v>
      </c>
    </row>
    <row r="1911" spans="1:12" ht="382.5" x14ac:dyDescent="0.2">
      <c r="A1911" s="25" t="s">
        <v>731</v>
      </c>
      <c r="B1911" s="25" t="s">
        <v>6675</v>
      </c>
      <c r="C1911" s="25" t="s">
        <v>74</v>
      </c>
      <c r="D1911" s="25" t="s">
        <v>6339</v>
      </c>
      <c r="E1911" s="24" t="b">
        <v>0</v>
      </c>
      <c r="F1911" s="25" t="s">
        <v>11</v>
      </c>
      <c r="G1911" s="25" t="s">
        <v>10560</v>
      </c>
      <c r="H1911" s="25" t="s">
        <v>6677</v>
      </c>
      <c r="I1911" s="25" t="s">
        <v>10561</v>
      </c>
      <c r="J1911" s="24">
        <v>1.4681191116499224E-6</v>
      </c>
      <c r="K1911" s="24">
        <v>1.5163452992876728E-9</v>
      </c>
      <c r="L1911" s="24">
        <v>0.99999853036454311</v>
      </c>
    </row>
    <row r="1912" spans="1:12" ht="165.75" x14ac:dyDescent="0.2">
      <c r="A1912" s="25" t="s">
        <v>731</v>
      </c>
      <c r="B1912" s="25" t="s">
        <v>6679</v>
      </c>
      <c r="C1912" s="25" t="s">
        <v>74</v>
      </c>
      <c r="D1912" s="25" t="s">
        <v>6339</v>
      </c>
      <c r="E1912" s="24" t="b">
        <v>0</v>
      </c>
      <c r="F1912" s="25" t="s">
        <v>11</v>
      </c>
      <c r="G1912" s="25" t="s">
        <v>6677</v>
      </c>
      <c r="H1912" s="25" t="s">
        <v>10562</v>
      </c>
      <c r="I1912" s="25" t="s">
        <v>10563</v>
      </c>
      <c r="J1912" s="24">
        <v>4.5995430390063232E-7</v>
      </c>
      <c r="K1912" s="24">
        <v>1.4460146705195351E-10</v>
      </c>
      <c r="L1912" s="24">
        <v>0.99999953990109469</v>
      </c>
    </row>
    <row r="1913" spans="1:12" ht="153" x14ac:dyDescent="0.2">
      <c r="A1913" s="25" t="s">
        <v>731</v>
      </c>
      <c r="B1913" s="25" t="s">
        <v>6682</v>
      </c>
      <c r="C1913" s="25" t="s">
        <v>74</v>
      </c>
      <c r="D1913" s="25" t="s">
        <v>6339</v>
      </c>
      <c r="E1913" s="24" t="b">
        <v>0</v>
      </c>
      <c r="F1913" s="25" t="s">
        <v>11</v>
      </c>
      <c r="G1913" s="25" t="s">
        <v>10562</v>
      </c>
      <c r="H1913" s="25" t="s">
        <v>10563</v>
      </c>
      <c r="I1913" s="25" t="s">
        <v>9085</v>
      </c>
      <c r="J1913" s="24">
        <v>3.409816551812033E-10</v>
      </c>
      <c r="K1913" s="24">
        <v>1.3953924536756509E-12</v>
      </c>
      <c r="L1913" s="24">
        <v>0.99999999965762298</v>
      </c>
    </row>
    <row r="1914" spans="1:12" ht="114.75" x14ac:dyDescent="0.2">
      <c r="A1914" s="25" t="s">
        <v>2711</v>
      </c>
      <c r="B1914" s="25" t="s">
        <v>3010</v>
      </c>
      <c r="C1914" s="25" t="s">
        <v>74</v>
      </c>
      <c r="D1914" s="25" t="s">
        <v>2909</v>
      </c>
      <c r="E1914" s="24" t="b">
        <v>0</v>
      </c>
      <c r="F1914" s="25" t="s">
        <v>11</v>
      </c>
      <c r="G1914" s="25" t="s">
        <v>3011</v>
      </c>
      <c r="H1914" s="25" t="s">
        <v>3012</v>
      </c>
      <c r="I1914" s="25" t="s">
        <v>3013</v>
      </c>
      <c r="J1914" s="24">
        <v>5.7718072612482394E-6</v>
      </c>
      <c r="K1914" s="24">
        <v>4.5009967938827605E-8</v>
      </c>
      <c r="L1914" s="24">
        <v>0.99999418318277078</v>
      </c>
    </row>
    <row r="1915" spans="1:12" ht="280.5" x14ac:dyDescent="0.2">
      <c r="A1915" s="25" t="s">
        <v>1583</v>
      </c>
      <c r="B1915" s="25" t="s">
        <v>1584</v>
      </c>
      <c r="C1915" s="25" t="s">
        <v>74</v>
      </c>
      <c r="D1915" s="25" t="s">
        <v>407</v>
      </c>
      <c r="E1915" s="24" t="b">
        <v>0</v>
      </c>
      <c r="F1915" s="25" t="s">
        <v>11</v>
      </c>
      <c r="G1915" s="25" t="s">
        <v>1585</v>
      </c>
      <c r="H1915" s="25" t="s">
        <v>1586</v>
      </c>
      <c r="I1915" s="25" t="s">
        <v>1587</v>
      </c>
      <c r="J1915" s="24">
        <v>8.2496004223060159E-8</v>
      </c>
      <c r="K1915" s="24">
        <v>3.5195356020490862E-4</v>
      </c>
      <c r="L1915" s="24">
        <v>0.99964796394379096</v>
      </c>
    </row>
    <row r="1916" spans="1:12" ht="165.75" x14ac:dyDescent="0.2">
      <c r="A1916" s="25" t="s">
        <v>1583</v>
      </c>
      <c r="B1916" s="25" t="s">
        <v>1588</v>
      </c>
      <c r="C1916" s="25" t="s">
        <v>74</v>
      </c>
      <c r="D1916" s="25" t="s">
        <v>407</v>
      </c>
      <c r="E1916" s="24" t="b">
        <v>0</v>
      </c>
      <c r="F1916" s="25" t="s">
        <v>11</v>
      </c>
      <c r="G1916" s="25" t="s">
        <v>1589</v>
      </c>
      <c r="H1916" s="25" t="s">
        <v>1590</v>
      </c>
      <c r="I1916" s="25" t="s">
        <v>1591</v>
      </c>
      <c r="J1916" s="24">
        <v>2.484407563419642E-9</v>
      </c>
      <c r="K1916" s="24">
        <v>1.3153500791057075E-8</v>
      </c>
      <c r="L1916" s="24">
        <v>0.9999999843620917</v>
      </c>
    </row>
    <row r="1917" spans="1:12" ht="127.5" x14ac:dyDescent="0.2">
      <c r="A1917" s="25" t="s">
        <v>6264</v>
      </c>
      <c r="B1917" s="25" t="s">
        <v>6265</v>
      </c>
      <c r="C1917" s="25" t="s">
        <v>74</v>
      </c>
      <c r="D1917" s="25" t="s">
        <v>5924</v>
      </c>
      <c r="E1917" s="24" t="b">
        <v>0</v>
      </c>
      <c r="F1917" s="25" t="s">
        <v>11</v>
      </c>
      <c r="G1917" s="25" t="s">
        <v>6266</v>
      </c>
      <c r="H1917" s="25" t="s">
        <v>6267</v>
      </c>
      <c r="I1917" s="25" t="s">
        <v>6268</v>
      </c>
      <c r="J1917" s="24">
        <v>6.4149078185612196E-7</v>
      </c>
      <c r="K1917" s="24">
        <v>1.3076274713455672E-7</v>
      </c>
      <c r="L1917" s="24">
        <v>0.9999992277464711</v>
      </c>
    </row>
    <row r="1918" spans="1:12" ht="76.5" x14ac:dyDescent="0.2">
      <c r="A1918" s="25" t="s">
        <v>1339</v>
      </c>
      <c r="B1918" s="25" t="s">
        <v>1340</v>
      </c>
      <c r="C1918" s="25" t="s">
        <v>74</v>
      </c>
      <c r="D1918" s="25" t="s">
        <v>407</v>
      </c>
      <c r="E1918" s="24" t="b">
        <v>1</v>
      </c>
      <c r="F1918" s="25" t="s">
        <v>11</v>
      </c>
      <c r="G1918" s="25" t="s">
        <v>1341</v>
      </c>
      <c r="H1918" s="25" t="s">
        <v>1342</v>
      </c>
      <c r="I1918" s="25" t="s">
        <v>9085</v>
      </c>
      <c r="J1918" s="24">
        <v>7.4454839211816472E-22</v>
      </c>
      <c r="K1918" s="24">
        <v>0.1468157762963743</v>
      </c>
      <c r="L1918" s="24">
        <v>0.85318422370362579</v>
      </c>
    </row>
    <row r="1919" spans="1:12" ht="216.75" x14ac:dyDescent="0.2">
      <c r="A1919" s="25" t="s">
        <v>1921</v>
      </c>
      <c r="B1919" s="25" t="s">
        <v>1922</v>
      </c>
      <c r="C1919" s="25" t="s">
        <v>74</v>
      </c>
      <c r="D1919" s="25" t="s">
        <v>407</v>
      </c>
      <c r="E1919" s="24" t="b">
        <v>0</v>
      </c>
      <c r="F1919" s="25" t="s">
        <v>11</v>
      </c>
      <c r="G1919" s="25" t="s">
        <v>1923</v>
      </c>
      <c r="H1919" s="25" t="s">
        <v>1924</v>
      </c>
      <c r="I1919" s="25" t="s">
        <v>1925</v>
      </c>
      <c r="J1919" s="24">
        <v>2.8626118044588952E-5</v>
      </c>
      <c r="K1919" s="24">
        <v>1.0703407084273387E-5</v>
      </c>
      <c r="L1919" s="24">
        <v>0.99996067047487114</v>
      </c>
    </row>
    <row r="1920" spans="1:12" ht="102" x14ac:dyDescent="0.2">
      <c r="A1920" s="25" t="s">
        <v>1502</v>
      </c>
      <c r="B1920" s="25" t="s">
        <v>7520</v>
      </c>
      <c r="C1920" s="25" t="s">
        <v>74</v>
      </c>
      <c r="D1920" s="25" t="s">
        <v>6339</v>
      </c>
      <c r="E1920" s="24" t="b">
        <v>0</v>
      </c>
      <c r="F1920" s="25" t="s">
        <v>11</v>
      </c>
      <c r="G1920" s="25" t="s">
        <v>7521</v>
      </c>
      <c r="H1920" s="25" t="s">
        <v>7522</v>
      </c>
      <c r="I1920" s="25" t="s">
        <v>10847</v>
      </c>
      <c r="J1920" s="24">
        <v>1.5430701064251431E-5</v>
      </c>
      <c r="K1920" s="24">
        <v>1.7956479001113296E-7</v>
      </c>
      <c r="L1920" s="24">
        <v>0.99998438973414561</v>
      </c>
    </row>
    <row r="1921" spans="1:12" ht="191.25" x14ac:dyDescent="0.2">
      <c r="A1921" s="25" t="s">
        <v>631</v>
      </c>
      <c r="B1921" s="25" t="s">
        <v>632</v>
      </c>
      <c r="C1921" s="25" t="s">
        <v>74</v>
      </c>
      <c r="D1921" s="25" t="s">
        <v>407</v>
      </c>
      <c r="E1921" s="24" t="b">
        <v>0</v>
      </c>
      <c r="F1921" s="25" t="s">
        <v>11</v>
      </c>
      <c r="G1921" s="25" t="s">
        <v>633</v>
      </c>
      <c r="H1921" s="25" t="s">
        <v>634</v>
      </c>
      <c r="I1921" s="25" t="s">
        <v>9185</v>
      </c>
      <c r="J1921" s="24">
        <v>4.5020727769071054E-4</v>
      </c>
      <c r="K1921" s="24">
        <v>1.8922592651160862E-8</v>
      </c>
      <c r="L1921" s="24">
        <v>0.99954977379971677</v>
      </c>
    </row>
    <row r="1922" spans="1:12" ht="140.25" x14ac:dyDescent="0.2">
      <c r="A1922" s="25" t="s">
        <v>4350</v>
      </c>
      <c r="B1922" s="25" t="s">
        <v>4351</v>
      </c>
      <c r="C1922" s="25" t="s">
        <v>74</v>
      </c>
      <c r="D1922" s="25" t="s">
        <v>4127</v>
      </c>
      <c r="E1922" s="24" t="b">
        <v>0</v>
      </c>
      <c r="F1922" s="25" t="s">
        <v>11</v>
      </c>
      <c r="G1922" s="25" t="s">
        <v>9960</v>
      </c>
      <c r="H1922" s="25" t="s">
        <v>4363</v>
      </c>
      <c r="I1922" s="25" t="s">
        <v>4364</v>
      </c>
      <c r="J1922" s="24">
        <v>2.0002910060093257E-7</v>
      </c>
      <c r="K1922" s="24">
        <v>2.1073747536622156E-10</v>
      </c>
      <c r="L1922" s="24">
        <v>0.99999979976016184</v>
      </c>
    </row>
    <row r="1923" spans="1:12" ht="114.75" x14ac:dyDescent="0.2">
      <c r="A1923" s="25" t="s">
        <v>4350</v>
      </c>
      <c r="B1923" s="25" t="s">
        <v>4365</v>
      </c>
      <c r="C1923" s="25" t="s">
        <v>74</v>
      </c>
      <c r="D1923" s="25" t="s">
        <v>4127</v>
      </c>
      <c r="E1923" s="24" t="b">
        <v>0</v>
      </c>
      <c r="F1923" s="25" t="s">
        <v>11</v>
      </c>
      <c r="G1923" s="25" t="s">
        <v>4366</v>
      </c>
      <c r="H1923" s="25" t="s">
        <v>4367</v>
      </c>
      <c r="I1923" s="25" t="s">
        <v>9961</v>
      </c>
      <c r="J1923" s="24">
        <v>4.740295563262801E-7</v>
      </c>
      <c r="K1923" s="24">
        <v>4.3048271063844496E-3</v>
      </c>
      <c r="L1923" s="24">
        <v>0.99569469886405915</v>
      </c>
    </row>
    <row r="1924" spans="1:12" ht="89.25" x14ac:dyDescent="0.2">
      <c r="A1924" s="25" t="s">
        <v>4350</v>
      </c>
      <c r="B1924" s="25" t="s">
        <v>4369</v>
      </c>
      <c r="C1924" s="25" t="s">
        <v>74</v>
      </c>
      <c r="D1924" s="25" t="s">
        <v>4127</v>
      </c>
      <c r="E1924" s="24" t="b">
        <v>1</v>
      </c>
      <c r="F1924" s="25" t="s">
        <v>11</v>
      </c>
      <c r="G1924" s="25" t="s">
        <v>9085</v>
      </c>
      <c r="H1924" s="25" t="s">
        <v>9962</v>
      </c>
      <c r="I1924" s="25" t="s">
        <v>4371</v>
      </c>
      <c r="J1924" s="24">
        <v>1.2726893314005085E-22</v>
      </c>
      <c r="K1924" s="24">
        <v>2.8695913740943761E-15</v>
      </c>
      <c r="L1924" s="24">
        <v>0.99999999999999711</v>
      </c>
    </row>
    <row r="1925" spans="1:12" ht="76.5" x14ac:dyDescent="0.2">
      <c r="A1925" s="25" t="s">
        <v>4350</v>
      </c>
      <c r="B1925" s="25" t="s">
        <v>4372</v>
      </c>
      <c r="C1925" s="25" t="s">
        <v>74</v>
      </c>
      <c r="D1925" s="25" t="s">
        <v>4127</v>
      </c>
      <c r="E1925" s="24" t="b">
        <v>1</v>
      </c>
      <c r="F1925" s="25" t="s">
        <v>11</v>
      </c>
      <c r="G1925" s="25" t="s">
        <v>4373</v>
      </c>
      <c r="H1925" s="25" t="s">
        <v>4374</v>
      </c>
      <c r="I1925" s="25" t="s">
        <v>4375</v>
      </c>
      <c r="J1925" s="24">
        <v>2.7370209333068572E-22</v>
      </c>
      <c r="K1925" s="24">
        <v>1.1821923525894029E-14</v>
      </c>
      <c r="L1925" s="24">
        <v>0.99999999999998823</v>
      </c>
    </row>
    <row r="1926" spans="1:12" ht="76.5" x14ac:dyDescent="0.2">
      <c r="A1926" s="25" t="s">
        <v>6003</v>
      </c>
      <c r="B1926" s="25" t="s">
        <v>6004</v>
      </c>
      <c r="C1926" s="25" t="s">
        <v>74</v>
      </c>
      <c r="D1926" s="25" t="s">
        <v>5924</v>
      </c>
      <c r="E1926" s="24" t="b">
        <v>0</v>
      </c>
      <c r="F1926" s="25" t="s">
        <v>11</v>
      </c>
      <c r="G1926" s="25" t="s">
        <v>6005</v>
      </c>
      <c r="H1926" s="25" t="s">
        <v>6006</v>
      </c>
      <c r="I1926" s="25" t="s">
        <v>6007</v>
      </c>
      <c r="J1926" s="24">
        <v>8.2079758296049079E-5</v>
      </c>
      <c r="K1926" s="24">
        <v>1.1498997782965915E-8</v>
      </c>
      <c r="L1926" s="24">
        <v>0.99991790874270614</v>
      </c>
    </row>
    <row r="1927" spans="1:12" ht="178.5" x14ac:dyDescent="0.2">
      <c r="A1927" s="25" t="s">
        <v>8368</v>
      </c>
      <c r="B1927" s="25" t="s">
        <v>8369</v>
      </c>
      <c r="C1927" s="25" t="s">
        <v>74</v>
      </c>
      <c r="D1927" s="25" t="s">
        <v>6339</v>
      </c>
      <c r="E1927" s="24" t="b">
        <v>1</v>
      </c>
      <c r="F1927" s="25" t="s">
        <v>11</v>
      </c>
      <c r="G1927" s="25" t="s">
        <v>8370</v>
      </c>
      <c r="H1927" s="25" t="s">
        <v>11108</v>
      </c>
      <c r="I1927" s="25" t="s">
        <v>9085</v>
      </c>
      <c r="J1927" s="24">
        <v>6.8954924668099413E-22</v>
      </c>
      <c r="K1927" s="24">
        <v>1.8553814021636063E-16</v>
      </c>
      <c r="L1927" s="24">
        <v>0.99999999999999978</v>
      </c>
    </row>
    <row r="1928" spans="1:12" ht="89.25" x14ac:dyDescent="0.2">
      <c r="A1928" s="25" t="s">
        <v>8368</v>
      </c>
      <c r="B1928" s="25" t="s">
        <v>8372</v>
      </c>
      <c r="C1928" s="25" t="s">
        <v>74</v>
      </c>
      <c r="D1928" s="25" t="s">
        <v>6339</v>
      </c>
      <c r="E1928" s="24" t="b">
        <v>0</v>
      </c>
      <c r="F1928" s="25" t="s">
        <v>11</v>
      </c>
      <c r="G1928" s="25" t="s">
        <v>8373</v>
      </c>
      <c r="H1928" s="25" t="s">
        <v>8374</v>
      </c>
      <c r="I1928" s="25" t="s">
        <v>8375</v>
      </c>
      <c r="J1928" s="24">
        <v>2.5047388556135971E-7</v>
      </c>
      <c r="K1928" s="24">
        <v>9.1528624778748903E-10</v>
      </c>
      <c r="L1928" s="24">
        <v>0.99999974861082819</v>
      </c>
    </row>
    <row r="1929" spans="1:12" ht="114.75" x14ac:dyDescent="0.2">
      <c r="A1929" s="25" t="s">
        <v>8368</v>
      </c>
      <c r="B1929" s="25" t="s">
        <v>8376</v>
      </c>
      <c r="C1929" s="25" t="s">
        <v>74</v>
      </c>
      <c r="D1929" s="25" t="s">
        <v>6339</v>
      </c>
      <c r="E1929" s="24" t="b">
        <v>0</v>
      </c>
      <c r="F1929" s="25" t="s">
        <v>11</v>
      </c>
      <c r="G1929" s="25" t="s">
        <v>8377</v>
      </c>
      <c r="H1929" s="25" t="s">
        <v>8378</v>
      </c>
      <c r="I1929" s="25" t="s">
        <v>8379</v>
      </c>
      <c r="J1929" s="24">
        <v>1.8852969146899936E-7</v>
      </c>
      <c r="K1929" s="24">
        <v>1.4701528638633495E-6</v>
      </c>
      <c r="L1929" s="24">
        <v>0.99999834131744458</v>
      </c>
    </row>
    <row r="1930" spans="1:12" ht="63.75" x14ac:dyDescent="0.2">
      <c r="A1930" s="25" t="s">
        <v>8368</v>
      </c>
      <c r="B1930" s="25" t="s">
        <v>8380</v>
      </c>
      <c r="C1930" s="25" t="s">
        <v>74</v>
      </c>
      <c r="D1930" s="25" t="s">
        <v>6339</v>
      </c>
      <c r="E1930" s="24" t="b">
        <v>0</v>
      </c>
      <c r="F1930" s="25" t="s">
        <v>11</v>
      </c>
      <c r="G1930" s="25" t="s">
        <v>8378</v>
      </c>
      <c r="H1930" s="25" t="s">
        <v>8381</v>
      </c>
      <c r="I1930" s="25" t="s">
        <v>8382</v>
      </c>
      <c r="J1930" s="24">
        <v>3.0011965928789607E-7</v>
      </c>
      <c r="K1930" s="24">
        <v>1.1113398019557927E-7</v>
      </c>
      <c r="L1930" s="24">
        <v>0.99999958874636052</v>
      </c>
    </row>
    <row r="1931" spans="1:12" ht="165.75" x14ac:dyDescent="0.2">
      <c r="A1931" s="25" t="s">
        <v>622</v>
      </c>
      <c r="B1931" s="25" t="s">
        <v>623</v>
      </c>
      <c r="C1931" s="25" t="s">
        <v>74</v>
      </c>
      <c r="D1931" s="25" t="s">
        <v>407</v>
      </c>
      <c r="E1931" s="24" t="b">
        <v>1</v>
      </c>
      <c r="F1931" s="25" t="s">
        <v>11</v>
      </c>
      <c r="G1931" s="25" t="s">
        <v>9183</v>
      </c>
      <c r="H1931" s="25" t="s">
        <v>625</v>
      </c>
      <c r="I1931" s="25" t="s">
        <v>626</v>
      </c>
      <c r="J1931" s="24">
        <v>1.3176206186898244E-18</v>
      </c>
      <c r="K1931" s="24">
        <v>9.0644751307145117E-8</v>
      </c>
      <c r="L1931" s="24">
        <v>0.99999990935524874</v>
      </c>
    </row>
    <row r="1932" spans="1:12" ht="178.5" x14ac:dyDescent="0.2">
      <c r="A1932" s="25" t="s">
        <v>622</v>
      </c>
      <c r="B1932" s="25" t="s">
        <v>627</v>
      </c>
      <c r="C1932" s="25" t="s">
        <v>74</v>
      </c>
      <c r="D1932" s="25" t="s">
        <v>407</v>
      </c>
      <c r="E1932" s="24" t="b">
        <v>1</v>
      </c>
      <c r="F1932" s="25" t="s">
        <v>11</v>
      </c>
      <c r="G1932" s="25" t="s">
        <v>9184</v>
      </c>
      <c r="H1932" s="25" t="s">
        <v>629</v>
      </c>
      <c r="I1932" s="25" t="s">
        <v>630</v>
      </c>
      <c r="J1932" s="24">
        <v>1.2276093596271168E-18</v>
      </c>
      <c r="K1932" s="24">
        <v>7.8269888045414865E-8</v>
      </c>
      <c r="L1932" s="24">
        <v>0.99999992173011198</v>
      </c>
    </row>
    <row r="1933" spans="1:12" ht="191.25" x14ac:dyDescent="0.2">
      <c r="A1933" s="25" t="s">
        <v>1166</v>
      </c>
      <c r="B1933" s="25" t="s">
        <v>1167</v>
      </c>
      <c r="C1933" s="25" t="s">
        <v>74</v>
      </c>
      <c r="D1933" s="25" t="s">
        <v>407</v>
      </c>
      <c r="E1933" s="24" t="b">
        <v>0</v>
      </c>
      <c r="F1933" s="25" t="s">
        <v>11</v>
      </c>
      <c r="G1933" s="25" t="s">
        <v>1175</v>
      </c>
      <c r="H1933" s="25" t="s">
        <v>9274</v>
      </c>
      <c r="I1933" s="25" t="s">
        <v>9275</v>
      </c>
      <c r="J1933" s="24">
        <v>1.751881757563739E-4</v>
      </c>
      <c r="K1933" s="24">
        <v>0.27839754312938947</v>
      </c>
      <c r="L1933" s="24">
        <v>0.72142726869485407</v>
      </c>
    </row>
    <row r="1934" spans="1:12" ht="127.5" x14ac:dyDescent="0.2">
      <c r="A1934" s="25" t="s">
        <v>1166</v>
      </c>
      <c r="B1934" s="25" t="s">
        <v>1167</v>
      </c>
      <c r="C1934" s="25" t="s">
        <v>74</v>
      </c>
      <c r="D1934" s="25" t="s">
        <v>407</v>
      </c>
      <c r="E1934" s="24" t="b">
        <v>0</v>
      </c>
      <c r="F1934" s="25" t="s">
        <v>11</v>
      </c>
      <c r="G1934" s="25" t="s">
        <v>9274</v>
      </c>
      <c r="H1934" s="25" t="s">
        <v>9276</v>
      </c>
      <c r="I1934" s="25" t="s">
        <v>1179</v>
      </c>
      <c r="J1934" s="24">
        <v>2.0562817492761191E-6</v>
      </c>
      <c r="K1934" s="24">
        <v>1.8527825769570055E-3</v>
      </c>
      <c r="L1934" s="24">
        <v>0.9981451611412937</v>
      </c>
    </row>
    <row r="1935" spans="1:12" ht="114.75" x14ac:dyDescent="0.2">
      <c r="A1935" s="25" t="s">
        <v>1166</v>
      </c>
      <c r="B1935" s="25" t="s">
        <v>4784</v>
      </c>
      <c r="C1935" s="25" t="s">
        <v>74</v>
      </c>
      <c r="D1935" s="25" t="s">
        <v>4127</v>
      </c>
      <c r="E1935" s="24" t="b">
        <v>0</v>
      </c>
      <c r="F1935" s="25" t="s">
        <v>11</v>
      </c>
      <c r="G1935" s="25" t="s">
        <v>4785</v>
      </c>
      <c r="H1935" s="25" t="s">
        <v>10110</v>
      </c>
      <c r="I1935" s="25" t="s">
        <v>10111</v>
      </c>
      <c r="J1935" s="24">
        <v>7.8681983650271634E-10</v>
      </c>
      <c r="K1935" s="24">
        <v>1.2469841019528431E-10</v>
      </c>
      <c r="L1935" s="24">
        <v>0.99999999908848181</v>
      </c>
    </row>
    <row r="1936" spans="1:12" ht="127.5" x14ac:dyDescent="0.2">
      <c r="A1936" s="25" t="s">
        <v>1166</v>
      </c>
      <c r="B1936" s="25" t="s">
        <v>4788</v>
      </c>
      <c r="C1936" s="25" t="s">
        <v>74</v>
      </c>
      <c r="D1936" s="25" t="s">
        <v>4127</v>
      </c>
      <c r="E1936" s="24" t="b">
        <v>0</v>
      </c>
      <c r="F1936" s="25" t="s">
        <v>11</v>
      </c>
      <c r="G1936" s="25" t="s">
        <v>10110</v>
      </c>
      <c r="H1936" s="25" t="s">
        <v>10112</v>
      </c>
      <c r="I1936" s="25" t="s">
        <v>10113</v>
      </c>
      <c r="J1936" s="24">
        <v>8.627736120494085E-12</v>
      </c>
      <c r="K1936" s="24">
        <v>5.5305732099848034E-11</v>
      </c>
      <c r="L1936" s="24">
        <v>0.99999999993606647</v>
      </c>
    </row>
    <row r="1937" spans="1:12" ht="127.5" x14ac:dyDescent="0.2">
      <c r="A1937" s="25" t="s">
        <v>443</v>
      </c>
      <c r="B1937" s="25" t="s">
        <v>451</v>
      </c>
      <c r="C1937" s="25" t="s">
        <v>74</v>
      </c>
      <c r="D1937" s="25" t="s">
        <v>407</v>
      </c>
      <c r="E1937" s="24" t="b">
        <v>0</v>
      </c>
      <c r="F1937" s="25" t="s">
        <v>11</v>
      </c>
      <c r="G1937" s="25" t="s">
        <v>452</v>
      </c>
      <c r="H1937" s="25" t="s">
        <v>453</v>
      </c>
      <c r="I1937" s="25" t="s">
        <v>454</v>
      </c>
      <c r="J1937" s="24">
        <v>0.32062213763852809</v>
      </c>
      <c r="K1937" s="24">
        <v>0.19888890581372884</v>
      </c>
      <c r="L1937" s="24">
        <v>0.48048895654774293</v>
      </c>
    </row>
    <row r="1938" spans="1:12" ht="140.25" x14ac:dyDescent="0.2">
      <c r="A1938" s="25" t="s">
        <v>443</v>
      </c>
      <c r="B1938" s="25" t="s">
        <v>455</v>
      </c>
      <c r="C1938" s="25" t="s">
        <v>74</v>
      </c>
      <c r="D1938" s="25" t="s">
        <v>407</v>
      </c>
      <c r="E1938" s="24" t="b">
        <v>0</v>
      </c>
      <c r="F1938" s="25" t="s">
        <v>11</v>
      </c>
      <c r="G1938" s="25" t="s">
        <v>9149</v>
      </c>
      <c r="H1938" s="25" t="s">
        <v>457</v>
      </c>
      <c r="I1938" s="25" t="s">
        <v>9150</v>
      </c>
      <c r="J1938" s="24">
        <v>9.5728298621267019E-6</v>
      </c>
      <c r="K1938" s="24">
        <v>7.6320701775624234E-4</v>
      </c>
      <c r="L1938" s="24">
        <v>0.99922722015238163</v>
      </c>
    </row>
    <row r="1939" spans="1:12" ht="178.5" x14ac:dyDescent="0.2">
      <c r="A1939" s="25" t="s">
        <v>1977</v>
      </c>
      <c r="B1939" s="25" t="s">
        <v>1984</v>
      </c>
      <c r="C1939" s="25" t="s">
        <v>74</v>
      </c>
      <c r="D1939" s="25" t="s">
        <v>407</v>
      </c>
      <c r="E1939" s="24" t="b">
        <v>0</v>
      </c>
      <c r="F1939" s="25" t="s">
        <v>11</v>
      </c>
      <c r="G1939" s="25" t="s">
        <v>1985</v>
      </c>
      <c r="H1939" s="25" t="s">
        <v>1986</v>
      </c>
      <c r="I1939" s="25" t="s">
        <v>9433</v>
      </c>
      <c r="J1939" s="24">
        <v>2.4752300900674202E-3</v>
      </c>
      <c r="K1939" s="24">
        <v>8.3345995347306064E-5</v>
      </c>
      <c r="L1939" s="24">
        <v>0.99744142391458535</v>
      </c>
    </row>
    <row r="1940" spans="1:12" ht="102" x14ac:dyDescent="0.2">
      <c r="A1940" s="25" t="s">
        <v>1977</v>
      </c>
      <c r="B1940" s="25" t="s">
        <v>1988</v>
      </c>
      <c r="C1940" s="25" t="s">
        <v>74</v>
      </c>
      <c r="D1940" s="25" t="s">
        <v>407</v>
      </c>
      <c r="E1940" s="24" t="b">
        <v>0</v>
      </c>
      <c r="F1940" s="25" t="s">
        <v>11</v>
      </c>
      <c r="G1940" s="25" t="s">
        <v>1989</v>
      </c>
      <c r="H1940" s="25" t="s">
        <v>1990</v>
      </c>
      <c r="I1940" s="25" t="s">
        <v>9085</v>
      </c>
      <c r="J1940" s="24">
        <v>6.778365241459308E-3</v>
      </c>
      <c r="K1940" s="24">
        <v>6.3914209047825814E-3</v>
      </c>
      <c r="L1940" s="24">
        <v>0.98683021385375802</v>
      </c>
    </row>
    <row r="1941" spans="1:12" ht="127.5" x14ac:dyDescent="0.2">
      <c r="A1941" s="25" t="s">
        <v>1977</v>
      </c>
      <c r="B1941" s="25" t="s">
        <v>1991</v>
      </c>
      <c r="C1941" s="25" t="s">
        <v>74</v>
      </c>
      <c r="D1941" s="25" t="s">
        <v>407</v>
      </c>
      <c r="E1941" s="24" t="b">
        <v>1</v>
      </c>
      <c r="F1941" s="25" t="s">
        <v>11</v>
      </c>
      <c r="G1941" s="25" t="s">
        <v>1992</v>
      </c>
      <c r="H1941" s="25" t="s">
        <v>1993</v>
      </c>
      <c r="I1941" s="25" t="s">
        <v>9085</v>
      </c>
      <c r="J1941" s="24">
        <v>1.0707803506992715E-20</v>
      </c>
      <c r="K1941" s="24">
        <v>4.6676600497763453E-9</v>
      </c>
      <c r="L1941" s="24">
        <v>0.99999999533233996</v>
      </c>
    </row>
    <row r="1942" spans="1:12" ht="165.75" x14ac:dyDescent="0.2">
      <c r="A1942" s="25" t="s">
        <v>1977</v>
      </c>
      <c r="B1942" s="25" t="s">
        <v>1978</v>
      </c>
      <c r="C1942" s="25" t="s">
        <v>74</v>
      </c>
      <c r="D1942" s="25" t="s">
        <v>407</v>
      </c>
      <c r="E1942" s="24" t="b">
        <v>1</v>
      </c>
      <c r="F1942" s="25" t="s">
        <v>11</v>
      </c>
      <c r="G1942" s="25" t="s">
        <v>1994</v>
      </c>
      <c r="H1942" s="25" t="s">
        <v>1995</v>
      </c>
      <c r="I1942" s="25" t="s">
        <v>1996</v>
      </c>
      <c r="J1942" s="24">
        <v>5.0017012347535882E-21</v>
      </c>
      <c r="K1942" s="24">
        <v>3.0678795548702313E-10</v>
      </c>
      <c r="L1942" s="24">
        <v>0.99999999969321207</v>
      </c>
    </row>
    <row r="1943" spans="1:12" ht="140.25" x14ac:dyDescent="0.2">
      <c r="A1943" s="25" t="s">
        <v>1977</v>
      </c>
      <c r="B1943" s="25" t="s">
        <v>1997</v>
      </c>
      <c r="C1943" s="25" t="s">
        <v>74</v>
      </c>
      <c r="D1943" s="25" t="s">
        <v>407</v>
      </c>
      <c r="E1943" s="24" t="b">
        <v>1</v>
      </c>
      <c r="F1943" s="25" t="s">
        <v>11</v>
      </c>
      <c r="G1943" s="25" t="s">
        <v>1995</v>
      </c>
      <c r="H1943" s="25" t="s">
        <v>1996</v>
      </c>
      <c r="I1943" s="25" t="s">
        <v>9085</v>
      </c>
      <c r="J1943" s="24">
        <v>1.6142377276007811E-20</v>
      </c>
      <c r="K1943" s="24">
        <v>6.0829904206511406E-9</v>
      </c>
      <c r="L1943" s="24">
        <v>0.99999999391700944</v>
      </c>
    </row>
    <row r="1944" spans="1:12" ht="178.5" x14ac:dyDescent="0.2">
      <c r="A1944" s="25" t="s">
        <v>1977</v>
      </c>
      <c r="B1944" s="25" t="s">
        <v>1998</v>
      </c>
      <c r="C1944" s="25" t="s">
        <v>74</v>
      </c>
      <c r="D1944" s="25" t="s">
        <v>407</v>
      </c>
      <c r="E1944" s="24" t="b">
        <v>0</v>
      </c>
      <c r="F1944" s="25" t="s">
        <v>11</v>
      </c>
      <c r="G1944" s="25" t="s">
        <v>1999</v>
      </c>
      <c r="H1944" s="25" t="s">
        <v>2000</v>
      </c>
      <c r="I1944" s="25" t="s">
        <v>9434</v>
      </c>
      <c r="J1944" s="24">
        <v>1.754710700944168E-10</v>
      </c>
      <c r="K1944" s="24">
        <v>5.2789266468859682E-2</v>
      </c>
      <c r="L1944" s="24">
        <v>0.94721073335566919</v>
      </c>
    </row>
    <row r="1945" spans="1:12" ht="127.5" x14ac:dyDescent="0.2">
      <c r="A1945" s="25" t="s">
        <v>1977</v>
      </c>
      <c r="B1945" s="25" t="s">
        <v>1978</v>
      </c>
      <c r="C1945" s="25" t="s">
        <v>74</v>
      </c>
      <c r="D1945" s="25" t="s">
        <v>407</v>
      </c>
      <c r="E1945" s="24" t="b">
        <v>0</v>
      </c>
      <c r="F1945" s="25" t="s">
        <v>11</v>
      </c>
      <c r="G1945" s="25" t="s">
        <v>9435</v>
      </c>
      <c r="H1945" s="25" t="s">
        <v>2003</v>
      </c>
      <c r="I1945" s="25" t="s">
        <v>9436</v>
      </c>
      <c r="J1945" s="24">
        <v>3.8740647358246463E-6</v>
      </c>
      <c r="K1945" s="24">
        <v>3.7944268029181065E-5</v>
      </c>
      <c r="L1945" s="24">
        <v>0.99995818166723505</v>
      </c>
    </row>
    <row r="1946" spans="1:12" ht="140.25" x14ac:dyDescent="0.2">
      <c r="A1946" s="25" t="s">
        <v>1977</v>
      </c>
      <c r="B1946" s="25" t="s">
        <v>1997</v>
      </c>
      <c r="C1946" s="25" t="s">
        <v>74</v>
      </c>
      <c r="D1946" s="25" t="s">
        <v>407</v>
      </c>
      <c r="E1946" s="24" t="b">
        <v>1</v>
      </c>
      <c r="F1946" s="25" t="s">
        <v>11</v>
      </c>
      <c r="G1946" s="25" t="s">
        <v>1994</v>
      </c>
      <c r="H1946" s="25" t="s">
        <v>2005</v>
      </c>
      <c r="I1946" s="25" t="s">
        <v>9085</v>
      </c>
      <c r="J1946" s="24">
        <v>5.1210031669738507E-20</v>
      </c>
      <c r="K1946" s="24">
        <v>1.110650883889552E-7</v>
      </c>
      <c r="L1946" s="24">
        <v>0.99999988893491165</v>
      </c>
    </row>
    <row r="1947" spans="1:12" ht="153" x14ac:dyDescent="0.2">
      <c r="A1947" s="25" t="s">
        <v>7975</v>
      </c>
      <c r="B1947" s="25" t="s">
        <v>7976</v>
      </c>
      <c r="C1947" s="25" t="s">
        <v>74</v>
      </c>
      <c r="D1947" s="25" t="s">
        <v>6339</v>
      </c>
      <c r="E1947" s="24" t="b">
        <v>0</v>
      </c>
      <c r="F1947" s="25" t="s">
        <v>11</v>
      </c>
      <c r="G1947" s="25" t="s">
        <v>7977</v>
      </c>
      <c r="H1947" s="25" t="s">
        <v>7978</v>
      </c>
      <c r="I1947" s="25" t="s">
        <v>7979</v>
      </c>
      <c r="J1947" s="24">
        <v>4.4721265906624758E-2</v>
      </c>
      <c r="K1947" s="24">
        <v>8.1627102452094914E-7</v>
      </c>
      <c r="L1947" s="24">
        <v>0.95527791782235072</v>
      </c>
    </row>
    <row r="1948" spans="1:12" ht="293.25" x14ac:dyDescent="0.2">
      <c r="A1948" s="25" t="s">
        <v>7167</v>
      </c>
      <c r="B1948" s="25" t="s">
        <v>7190</v>
      </c>
      <c r="C1948" s="25" t="s">
        <v>74</v>
      </c>
      <c r="D1948" s="25" t="s">
        <v>6339</v>
      </c>
      <c r="E1948" s="24" t="b">
        <v>0</v>
      </c>
      <c r="F1948" s="25" t="s">
        <v>11</v>
      </c>
      <c r="G1948" s="25" t="s">
        <v>7188</v>
      </c>
      <c r="H1948" s="25" t="s">
        <v>7191</v>
      </c>
      <c r="I1948" s="25" t="s">
        <v>7192</v>
      </c>
      <c r="J1948" s="24">
        <v>2.1102741193506363E-5</v>
      </c>
      <c r="K1948" s="24">
        <v>6.1745398426611391E-6</v>
      </c>
      <c r="L1948" s="24">
        <v>0.99997272271896387</v>
      </c>
    </row>
    <row r="1949" spans="1:12" ht="255" x14ac:dyDescent="0.2">
      <c r="A1949" s="25" t="s">
        <v>7167</v>
      </c>
      <c r="B1949" s="25" t="s">
        <v>7168</v>
      </c>
      <c r="C1949" s="25" t="s">
        <v>74</v>
      </c>
      <c r="D1949" s="25" t="s">
        <v>6339</v>
      </c>
      <c r="E1949" s="24" t="b">
        <v>0</v>
      </c>
      <c r="F1949" s="25" t="s">
        <v>11</v>
      </c>
      <c r="G1949" s="25" t="s">
        <v>7196</v>
      </c>
      <c r="H1949" s="25" t="s">
        <v>7198</v>
      </c>
      <c r="I1949" s="25" t="s">
        <v>7199</v>
      </c>
      <c r="J1949" s="24">
        <v>3.4664561647097957E-10</v>
      </c>
      <c r="K1949" s="24">
        <v>4.6376013617384729E-10</v>
      </c>
      <c r="L1949" s="24">
        <v>0.99999999918959426</v>
      </c>
    </row>
    <row r="1950" spans="1:12" ht="229.5" x14ac:dyDescent="0.2">
      <c r="A1950" s="25" t="s">
        <v>7167</v>
      </c>
      <c r="B1950" s="25" t="s">
        <v>7168</v>
      </c>
      <c r="C1950" s="25" t="s">
        <v>74</v>
      </c>
      <c r="D1950" s="25" t="s">
        <v>6339</v>
      </c>
      <c r="E1950" s="24" t="b">
        <v>0</v>
      </c>
      <c r="F1950" s="25" t="s">
        <v>11</v>
      </c>
      <c r="G1950" s="25" t="s">
        <v>7198</v>
      </c>
      <c r="H1950" s="25" t="s">
        <v>7200</v>
      </c>
      <c r="I1950" s="25" t="s">
        <v>10757</v>
      </c>
      <c r="J1950" s="24">
        <v>8.0063588019208417E-9</v>
      </c>
      <c r="K1950" s="24">
        <v>2.6331032541634601E-11</v>
      </c>
      <c r="L1950" s="24">
        <v>0.99999999196731026</v>
      </c>
    </row>
    <row r="1951" spans="1:12" ht="140.25" x14ac:dyDescent="0.2">
      <c r="A1951" s="25" t="s">
        <v>7167</v>
      </c>
      <c r="B1951" s="25" t="s">
        <v>7168</v>
      </c>
      <c r="C1951" s="25" t="s">
        <v>74</v>
      </c>
      <c r="D1951" s="25" t="s">
        <v>6339</v>
      </c>
      <c r="E1951" s="24" t="b">
        <v>0</v>
      </c>
      <c r="F1951" s="25" t="s">
        <v>11</v>
      </c>
      <c r="G1951" s="25" t="s">
        <v>7202</v>
      </c>
      <c r="H1951" s="25" t="s">
        <v>10758</v>
      </c>
      <c r="I1951" s="25" t="s">
        <v>7204</v>
      </c>
      <c r="J1951" s="24">
        <v>3.6957608673621757E-5</v>
      </c>
      <c r="K1951" s="24">
        <v>1.9129965198832622E-9</v>
      </c>
      <c r="L1951" s="24">
        <v>0.99996304047832985</v>
      </c>
    </row>
    <row r="1952" spans="1:12" ht="153" x14ac:dyDescent="0.2">
      <c r="A1952" s="25" t="s">
        <v>7167</v>
      </c>
      <c r="B1952" s="25" t="s">
        <v>7172</v>
      </c>
      <c r="C1952" s="25" t="s">
        <v>74</v>
      </c>
      <c r="D1952" s="25" t="s">
        <v>6339</v>
      </c>
      <c r="E1952" s="24" t="b">
        <v>0</v>
      </c>
      <c r="F1952" s="25" t="s">
        <v>11</v>
      </c>
      <c r="G1952" s="25" t="s">
        <v>10758</v>
      </c>
      <c r="H1952" s="25" t="s">
        <v>7205</v>
      </c>
      <c r="I1952" s="25" t="s">
        <v>10759</v>
      </c>
      <c r="J1952" s="24">
        <v>2.3576433094006485E-5</v>
      </c>
      <c r="K1952" s="24">
        <v>2.2896791649528422E-9</v>
      </c>
      <c r="L1952" s="24">
        <v>0.99997642127722686</v>
      </c>
    </row>
    <row r="1953" spans="1:12" ht="242.25" x14ac:dyDescent="0.2">
      <c r="A1953" s="25" t="s">
        <v>7167</v>
      </c>
      <c r="B1953" s="25" t="s">
        <v>7207</v>
      </c>
      <c r="C1953" s="25" t="s">
        <v>74</v>
      </c>
      <c r="D1953" s="25" t="s">
        <v>6339</v>
      </c>
      <c r="E1953" s="24" t="b">
        <v>0</v>
      </c>
      <c r="F1953" s="25" t="s">
        <v>11</v>
      </c>
      <c r="G1953" s="25" t="s">
        <v>10760</v>
      </c>
      <c r="H1953" s="25" t="s">
        <v>10761</v>
      </c>
      <c r="I1953" s="25" t="s">
        <v>10762</v>
      </c>
      <c r="J1953" s="24">
        <v>3.2665243998547472E-12</v>
      </c>
      <c r="K1953" s="24">
        <v>9.5440929013814914E-13</v>
      </c>
      <c r="L1953" s="24">
        <v>0.99999999999577915</v>
      </c>
    </row>
    <row r="1954" spans="1:12" ht="140.25" x14ac:dyDescent="0.2">
      <c r="A1954" s="25" t="s">
        <v>7167</v>
      </c>
      <c r="B1954" s="25" t="s">
        <v>7168</v>
      </c>
      <c r="C1954" s="25" t="s">
        <v>74</v>
      </c>
      <c r="D1954" s="25" t="s">
        <v>6339</v>
      </c>
      <c r="E1954" s="24" t="b">
        <v>0</v>
      </c>
      <c r="F1954" s="25" t="s">
        <v>11</v>
      </c>
      <c r="G1954" s="25" t="s">
        <v>7214</v>
      </c>
      <c r="H1954" s="25" t="s">
        <v>7215</v>
      </c>
      <c r="I1954" s="25" t="s">
        <v>7216</v>
      </c>
      <c r="J1954" s="24">
        <v>5.2494102154971943E-8</v>
      </c>
      <c r="K1954" s="24">
        <v>1.3943257482396743E-11</v>
      </c>
      <c r="L1954" s="24">
        <v>0.99999994749195464</v>
      </c>
    </row>
    <row r="1955" spans="1:12" ht="102" x14ac:dyDescent="0.2">
      <c r="A1955" s="25" t="s">
        <v>7167</v>
      </c>
      <c r="B1955" s="25" t="s">
        <v>7172</v>
      </c>
      <c r="C1955" s="25" t="s">
        <v>74</v>
      </c>
      <c r="D1955" s="25" t="s">
        <v>6339</v>
      </c>
      <c r="E1955" s="24" t="b">
        <v>0</v>
      </c>
      <c r="F1955" s="25" t="s">
        <v>11</v>
      </c>
      <c r="G1955" s="25" t="s">
        <v>7217</v>
      </c>
      <c r="H1955" s="25" t="s">
        <v>7218</v>
      </c>
      <c r="I1955" s="25" t="s">
        <v>7219</v>
      </c>
      <c r="J1955" s="24">
        <v>1.2478390631388758E-7</v>
      </c>
      <c r="K1955" s="24">
        <v>4.6366217710972257E-12</v>
      </c>
      <c r="L1955" s="24">
        <v>0.99999987521145695</v>
      </c>
    </row>
    <row r="1956" spans="1:12" ht="127.5" x14ac:dyDescent="0.2">
      <c r="A1956" s="25" t="s">
        <v>4813</v>
      </c>
      <c r="B1956" s="25" t="s">
        <v>4817</v>
      </c>
      <c r="C1956" s="25" t="s">
        <v>74</v>
      </c>
      <c r="D1956" s="25" t="s">
        <v>4127</v>
      </c>
      <c r="E1956" s="24" t="b">
        <v>0</v>
      </c>
      <c r="F1956" s="25" t="s">
        <v>11</v>
      </c>
      <c r="G1956" s="25" t="s">
        <v>4818</v>
      </c>
      <c r="H1956" s="25" t="s">
        <v>10120</v>
      </c>
      <c r="I1956" s="25" t="s">
        <v>10121</v>
      </c>
      <c r="J1956" s="24">
        <v>2.7456288037622084E-8</v>
      </c>
      <c r="K1956" s="24">
        <v>3.7297500221959457E-9</v>
      </c>
      <c r="L1956" s="24">
        <v>0.99999996881396191</v>
      </c>
    </row>
    <row r="1957" spans="1:12" ht="178.5" x14ac:dyDescent="0.2">
      <c r="A1957" s="25" t="s">
        <v>3459</v>
      </c>
      <c r="B1957" s="25" t="s">
        <v>3460</v>
      </c>
      <c r="C1957" s="25" t="s">
        <v>74</v>
      </c>
      <c r="D1957" s="25" t="s">
        <v>3036</v>
      </c>
      <c r="E1957" s="24" t="b">
        <v>0</v>
      </c>
      <c r="F1957" s="25" t="s">
        <v>11</v>
      </c>
      <c r="G1957" s="25" t="s">
        <v>3461</v>
      </c>
      <c r="H1957" s="25" t="s">
        <v>3462</v>
      </c>
      <c r="I1957" s="25" t="s">
        <v>9691</v>
      </c>
      <c r="J1957" s="24">
        <v>8.8114575041616734E-6</v>
      </c>
      <c r="K1957" s="24">
        <v>2.0469694775022544E-3</v>
      </c>
      <c r="L1957" s="24">
        <v>0.99794421906499364</v>
      </c>
    </row>
    <row r="1958" spans="1:12" ht="191.25" x14ac:dyDescent="0.2">
      <c r="A1958" s="25" t="s">
        <v>7331</v>
      </c>
      <c r="B1958" s="25" t="s">
        <v>7336</v>
      </c>
      <c r="C1958" s="25" t="s">
        <v>74</v>
      </c>
      <c r="D1958" s="25" t="s">
        <v>6339</v>
      </c>
      <c r="E1958" s="24" t="b">
        <v>0</v>
      </c>
      <c r="F1958" s="25" t="s">
        <v>11</v>
      </c>
      <c r="G1958" s="25" t="s">
        <v>9085</v>
      </c>
      <c r="H1958" s="25" t="s">
        <v>10801</v>
      </c>
      <c r="I1958" s="25" t="s">
        <v>10802</v>
      </c>
      <c r="J1958" s="24">
        <v>4.4215924997920161E-5</v>
      </c>
      <c r="K1958" s="24">
        <v>1.5671483225969779E-9</v>
      </c>
      <c r="L1958" s="24">
        <v>0.99995578250785377</v>
      </c>
    </row>
    <row r="1959" spans="1:12" ht="38.25" x14ac:dyDescent="0.2">
      <c r="A1959" s="25" t="s">
        <v>7331</v>
      </c>
      <c r="B1959" s="25" t="s">
        <v>7336</v>
      </c>
      <c r="C1959" s="25" t="s">
        <v>74</v>
      </c>
      <c r="D1959" s="25" t="s">
        <v>6339</v>
      </c>
      <c r="E1959" s="24" t="b">
        <v>0</v>
      </c>
      <c r="F1959" s="25" t="s">
        <v>11</v>
      </c>
      <c r="G1959" s="25" t="s">
        <v>9085</v>
      </c>
      <c r="H1959" s="25" t="s">
        <v>7345</v>
      </c>
      <c r="I1959" s="25" t="s">
        <v>7346</v>
      </c>
      <c r="J1959" s="24">
        <v>0.23251373627497368</v>
      </c>
      <c r="K1959" s="24">
        <v>3.4834800674182504E-7</v>
      </c>
      <c r="L1959" s="24">
        <v>0.76748591537701949</v>
      </c>
    </row>
    <row r="1960" spans="1:12" ht="89.25" x14ac:dyDescent="0.2">
      <c r="A1960" s="25" t="s">
        <v>7331</v>
      </c>
      <c r="B1960" s="25" t="s">
        <v>7332</v>
      </c>
      <c r="C1960" s="25" t="s">
        <v>74</v>
      </c>
      <c r="D1960" s="25" t="s">
        <v>6339</v>
      </c>
      <c r="E1960" s="24" t="b">
        <v>0</v>
      </c>
      <c r="F1960" s="25" t="s">
        <v>11</v>
      </c>
      <c r="G1960" s="25" t="s">
        <v>7345</v>
      </c>
      <c r="H1960" s="25" t="s">
        <v>7347</v>
      </c>
      <c r="I1960" s="25" t="s">
        <v>10803</v>
      </c>
      <c r="J1960" s="24">
        <v>9.6803289103032306E-2</v>
      </c>
      <c r="K1960" s="24">
        <v>2.268507808446459E-8</v>
      </c>
      <c r="L1960" s="24">
        <v>0.9031966882118897</v>
      </c>
    </row>
    <row r="1961" spans="1:12" ht="76.5" x14ac:dyDescent="0.2">
      <c r="A1961" s="25" t="s">
        <v>7331</v>
      </c>
      <c r="B1961" s="25" t="s">
        <v>7349</v>
      </c>
      <c r="C1961" s="25" t="s">
        <v>74</v>
      </c>
      <c r="D1961" s="25" t="s">
        <v>6339</v>
      </c>
      <c r="E1961" s="24" t="b">
        <v>0</v>
      </c>
      <c r="F1961" s="25" t="s">
        <v>11</v>
      </c>
      <c r="G1961" s="25" t="s">
        <v>7347</v>
      </c>
      <c r="H1961" s="25" t="s">
        <v>7350</v>
      </c>
      <c r="I1961" s="25" t="s">
        <v>10804</v>
      </c>
      <c r="J1961" s="24">
        <v>2.4549082888622367E-2</v>
      </c>
      <c r="K1961" s="24">
        <v>7.0424908084822973E-10</v>
      </c>
      <c r="L1961" s="24">
        <v>0.97545091640712844</v>
      </c>
    </row>
    <row r="1962" spans="1:12" ht="102" x14ac:dyDescent="0.2">
      <c r="A1962" s="25" t="s">
        <v>5492</v>
      </c>
      <c r="B1962" s="25" t="s">
        <v>5496</v>
      </c>
      <c r="C1962" s="25" t="s">
        <v>74</v>
      </c>
      <c r="D1962" s="25" t="s">
        <v>4127</v>
      </c>
      <c r="E1962" s="24" t="b">
        <v>1</v>
      </c>
      <c r="F1962" s="25" t="s">
        <v>11</v>
      </c>
      <c r="G1962" s="25" t="s">
        <v>10308</v>
      </c>
      <c r="H1962" s="25" t="s">
        <v>5498</v>
      </c>
      <c r="I1962" s="25" t="s">
        <v>9085</v>
      </c>
      <c r="J1962" s="24">
        <v>5.4323326172598869E-23</v>
      </c>
      <c r="K1962" s="24">
        <v>1.6862481434756041E-15</v>
      </c>
      <c r="L1962" s="24">
        <v>0.99999999999999822</v>
      </c>
    </row>
    <row r="1963" spans="1:12" ht="242.25" x14ac:dyDescent="0.2">
      <c r="A1963" s="25" t="s">
        <v>5492</v>
      </c>
      <c r="B1963" s="25" t="s">
        <v>5496</v>
      </c>
      <c r="C1963" s="25" t="s">
        <v>74</v>
      </c>
      <c r="D1963" s="25" t="s">
        <v>4127</v>
      </c>
      <c r="E1963" s="24" t="b">
        <v>0</v>
      </c>
      <c r="F1963" s="25" t="s">
        <v>11</v>
      </c>
      <c r="G1963" s="25" t="s">
        <v>5499</v>
      </c>
      <c r="H1963" s="25" t="s">
        <v>10309</v>
      </c>
      <c r="I1963" s="25" t="s">
        <v>10310</v>
      </c>
      <c r="J1963" s="24">
        <v>9.5277384636143536E-5</v>
      </c>
      <c r="K1963" s="24">
        <v>5.4552665399604881E-11</v>
      </c>
      <c r="L1963" s="24">
        <v>0.99990472256081109</v>
      </c>
    </row>
    <row r="1964" spans="1:12" ht="114.75" x14ac:dyDescent="0.2">
      <c r="A1964" s="25" t="s">
        <v>968</v>
      </c>
      <c r="B1964" s="25" t="s">
        <v>4423</v>
      </c>
      <c r="C1964" s="25" t="s">
        <v>74</v>
      </c>
      <c r="D1964" s="25" t="s">
        <v>4127</v>
      </c>
      <c r="E1964" s="24" t="b">
        <v>0</v>
      </c>
      <c r="F1964" s="25" t="s">
        <v>11</v>
      </c>
      <c r="G1964" s="25" t="s">
        <v>4424</v>
      </c>
      <c r="H1964" s="25" t="s">
        <v>9974</v>
      </c>
      <c r="I1964" s="25" t="s">
        <v>9975</v>
      </c>
      <c r="J1964" s="24">
        <v>1.9848309430156669E-4</v>
      </c>
      <c r="K1964" s="24">
        <v>3.696683364485698E-7</v>
      </c>
      <c r="L1964" s="24">
        <v>0.99980114723736202</v>
      </c>
    </row>
    <row r="1965" spans="1:12" ht="178.5" x14ac:dyDescent="0.2">
      <c r="A1965" s="25" t="s">
        <v>968</v>
      </c>
      <c r="B1965" s="25" t="s">
        <v>4427</v>
      </c>
      <c r="C1965" s="25" t="s">
        <v>74</v>
      </c>
      <c r="D1965" s="25" t="s">
        <v>4127</v>
      </c>
      <c r="E1965" s="24" t="b">
        <v>0</v>
      </c>
      <c r="F1965" s="25" t="s">
        <v>11</v>
      </c>
      <c r="G1965" s="25" t="s">
        <v>9976</v>
      </c>
      <c r="H1965" s="25" t="s">
        <v>9977</v>
      </c>
      <c r="I1965" s="25" t="s">
        <v>9978</v>
      </c>
      <c r="J1965" s="24">
        <v>3.0340878885989724E-2</v>
      </c>
      <c r="K1965" s="24">
        <v>1.0971550830381417E-8</v>
      </c>
      <c r="L1965" s="24">
        <v>0.96965911014245942</v>
      </c>
    </row>
    <row r="1966" spans="1:12" ht="102" x14ac:dyDescent="0.2">
      <c r="A1966" s="25" t="s">
        <v>968</v>
      </c>
      <c r="B1966" s="25" t="s">
        <v>4423</v>
      </c>
      <c r="C1966" s="25" t="s">
        <v>74</v>
      </c>
      <c r="D1966" s="25" t="s">
        <v>4127</v>
      </c>
      <c r="E1966" s="24" t="b">
        <v>0</v>
      </c>
      <c r="F1966" s="25" t="s">
        <v>11</v>
      </c>
      <c r="G1966" s="25" t="s">
        <v>9977</v>
      </c>
      <c r="H1966" s="25" t="s">
        <v>9979</v>
      </c>
      <c r="I1966" s="25" t="s">
        <v>9980</v>
      </c>
      <c r="J1966" s="24">
        <v>2.1105185742128062E-4</v>
      </c>
      <c r="K1966" s="24">
        <v>1.0801690593992083E-8</v>
      </c>
      <c r="L1966" s="24">
        <v>0.99978893734088803</v>
      </c>
    </row>
    <row r="1967" spans="1:12" ht="38.25" x14ac:dyDescent="0.2">
      <c r="A1967" s="25" t="s">
        <v>968</v>
      </c>
      <c r="B1967" s="25" t="s">
        <v>4427</v>
      </c>
      <c r="C1967" s="25" t="s">
        <v>74</v>
      </c>
      <c r="D1967" s="25" t="s">
        <v>4127</v>
      </c>
      <c r="E1967" s="24" t="b">
        <v>0</v>
      </c>
      <c r="F1967" s="25" t="s">
        <v>11</v>
      </c>
      <c r="G1967" s="25" t="s">
        <v>9981</v>
      </c>
      <c r="H1967" s="25" t="s">
        <v>9982</v>
      </c>
      <c r="I1967" s="25" t="s">
        <v>9085</v>
      </c>
      <c r="J1967" s="24">
        <v>0.28364222964406965</v>
      </c>
      <c r="K1967" s="24">
        <v>4.6111269176706997E-7</v>
      </c>
      <c r="L1967" s="24">
        <v>0.71635730924323848</v>
      </c>
    </row>
    <row r="1968" spans="1:12" ht="153" x14ac:dyDescent="0.2">
      <c r="A1968" s="25" t="s">
        <v>968</v>
      </c>
      <c r="B1968" s="25" t="s">
        <v>4435</v>
      </c>
      <c r="C1968" s="25" t="s">
        <v>74</v>
      </c>
      <c r="D1968" s="25" t="s">
        <v>4127</v>
      </c>
      <c r="E1968" s="24" t="b">
        <v>0</v>
      </c>
      <c r="F1968" s="25" t="s">
        <v>11</v>
      </c>
      <c r="G1968" s="25" t="s">
        <v>9085</v>
      </c>
      <c r="H1968" s="25" t="s">
        <v>4436</v>
      </c>
      <c r="I1968" s="25" t="s">
        <v>9983</v>
      </c>
      <c r="J1968" s="24">
        <v>5.0035352753475821E-4</v>
      </c>
      <c r="K1968" s="24">
        <v>1.9740518616980856E-7</v>
      </c>
      <c r="L1968" s="24">
        <v>0.99949944906727906</v>
      </c>
    </row>
    <row r="1969" spans="1:12" ht="102" x14ac:dyDescent="0.2">
      <c r="A1969" s="25" t="s">
        <v>4796</v>
      </c>
      <c r="B1969" s="25" t="s">
        <v>4797</v>
      </c>
      <c r="C1969" s="25" t="s">
        <v>74</v>
      </c>
      <c r="D1969" s="25" t="s">
        <v>4127</v>
      </c>
      <c r="E1969" s="24" t="b">
        <v>1</v>
      </c>
      <c r="F1969" s="25" t="s">
        <v>11</v>
      </c>
      <c r="G1969" s="25" t="s">
        <v>4798</v>
      </c>
      <c r="H1969" s="25" t="s">
        <v>4799</v>
      </c>
      <c r="I1969" s="25" t="s">
        <v>9085</v>
      </c>
      <c r="J1969" s="24">
        <v>5.9342469729374427E-24</v>
      </c>
      <c r="K1969" s="24">
        <v>2.0040738361043699E-14</v>
      </c>
      <c r="L1969" s="24">
        <v>0.99999999999998002</v>
      </c>
    </row>
    <row r="1970" spans="1:12" ht="127.5" x14ac:dyDescent="0.2">
      <c r="A1970" s="25" t="s">
        <v>870</v>
      </c>
      <c r="B1970" s="25" t="s">
        <v>871</v>
      </c>
      <c r="C1970" s="25" t="s">
        <v>74</v>
      </c>
      <c r="D1970" s="25" t="s">
        <v>407</v>
      </c>
      <c r="E1970" s="24" t="b">
        <v>0</v>
      </c>
      <c r="F1970" s="25" t="s">
        <v>11</v>
      </c>
      <c r="G1970" s="25" t="s">
        <v>9085</v>
      </c>
      <c r="H1970" s="25" t="s">
        <v>872</v>
      </c>
      <c r="I1970" s="25" t="s">
        <v>9085</v>
      </c>
      <c r="J1970" s="24">
        <v>7.4948295210770704E-9</v>
      </c>
      <c r="K1970" s="24">
        <v>1.9591493688051759E-6</v>
      </c>
      <c r="L1970" s="24">
        <v>0.99999803335580173</v>
      </c>
    </row>
    <row r="1971" spans="1:12" ht="114.75" x14ac:dyDescent="0.2">
      <c r="A1971" s="25" t="s">
        <v>870</v>
      </c>
      <c r="B1971" s="25" t="s">
        <v>873</v>
      </c>
      <c r="C1971" s="25" t="s">
        <v>74</v>
      </c>
      <c r="D1971" s="25" t="s">
        <v>407</v>
      </c>
      <c r="E1971" s="24" t="b">
        <v>0</v>
      </c>
      <c r="F1971" s="25" t="s">
        <v>11</v>
      </c>
      <c r="G1971" s="25" t="s">
        <v>874</v>
      </c>
      <c r="H1971" s="25" t="s">
        <v>875</v>
      </c>
      <c r="I1971" s="25" t="s">
        <v>9230</v>
      </c>
      <c r="J1971" s="24">
        <v>0.14838403813078116</v>
      </c>
      <c r="K1971" s="24">
        <v>2.6535166709386576E-4</v>
      </c>
      <c r="L1971" s="24">
        <v>0.85135061020212488</v>
      </c>
    </row>
    <row r="1972" spans="1:12" ht="165.75" x14ac:dyDescent="0.2">
      <c r="A1972" s="25" t="s">
        <v>515</v>
      </c>
      <c r="B1972" s="25" t="s">
        <v>516</v>
      </c>
      <c r="C1972" s="25" t="s">
        <v>74</v>
      </c>
      <c r="D1972" s="25" t="s">
        <v>407</v>
      </c>
      <c r="E1972" s="24" t="b">
        <v>0</v>
      </c>
      <c r="F1972" s="25" t="s">
        <v>11</v>
      </c>
      <c r="G1972" s="25" t="s">
        <v>517</v>
      </c>
      <c r="H1972" s="25" t="s">
        <v>518</v>
      </c>
      <c r="I1972" s="25" t="s">
        <v>519</v>
      </c>
      <c r="J1972" s="24">
        <v>9.702364337863984E-6</v>
      </c>
      <c r="K1972" s="24">
        <v>5.2615601142238638E-8</v>
      </c>
      <c r="L1972" s="24">
        <v>0.99999024502006106</v>
      </c>
    </row>
    <row r="1973" spans="1:12" ht="127.5" x14ac:dyDescent="0.2">
      <c r="A1973" s="25" t="s">
        <v>6566</v>
      </c>
      <c r="B1973" s="25" t="s">
        <v>6567</v>
      </c>
      <c r="C1973" s="25" t="s">
        <v>74</v>
      </c>
      <c r="D1973" s="25" t="s">
        <v>6339</v>
      </c>
      <c r="E1973" s="24" t="b">
        <v>0</v>
      </c>
      <c r="F1973" s="25" t="s">
        <v>11</v>
      </c>
      <c r="G1973" s="25" t="s">
        <v>6570</v>
      </c>
      <c r="H1973" s="25" t="s">
        <v>6571</v>
      </c>
      <c r="I1973" s="25" t="s">
        <v>6572</v>
      </c>
      <c r="J1973" s="24">
        <v>1.2298579199512838E-8</v>
      </c>
      <c r="K1973" s="24">
        <v>2.3604404314117395E-9</v>
      </c>
      <c r="L1973" s="24">
        <v>0.99999998534098045</v>
      </c>
    </row>
    <row r="1974" spans="1:12" ht="178.5" x14ac:dyDescent="0.2">
      <c r="A1974" s="25" t="s">
        <v>6566</v>
      </c>
      <c r="B1974" s="25" t="s">
        <v>6573</v>
      </c>
      <c r="C1974" s="25" t="s">
        <v>74</v>
      </c>
      <c r="D1974" s="25" t="s">
        <v>6339</v>
      </c>
      <c r="E1974" s="24" t="b">
        <v>0</v>
      </c>
      <c r="F1974" s="25" t="s">
        <v>11</v>
      </c>
      <c r="G1974" s="25" t="s">
        <v>6574</v>
      </c>
      <c r="H1974" s="25" t="s">
        <v>6575</v>
      </c>
      <c r="I1974" s="25" t="s">
        <v>10543</v>
      </c>
      <c r="J1974" s="24">
        <v>1.3580794648669289E-8</v>
      </c>
      <c r="K1974" s="24">
        <v>1.1821574577766941E-10</v>
      </c>
      <c r="L1974" s="24">
        <v>0.99999998630098963</v>
      </c>
    </row>
    <row r="1975" spans="1:12" ht="63.75" x14ac:dyDescent="0.2">
      <c r="A1975" s="25" t="s">
        <v>6566</v>
      </c>
      <c r="B1975" s="25" t="s">
        <v>6567</v>
      </c>
      <c r="C1975" s="25" t="s">
        <v>74</v>
      </c>
      <c r="D1975" s="25" t="s">
        <v>6339</v>
      </c>
      <c r="E1975" s="24" t="b">
        <v>0</v>
      </c>
      <c r="F1975" s="25" t="s">
        <v>11</v>
      </c>
      <c r="G1975" s="25" t="s">
        <v>10544</v>
      </c>
      <c r="H1975" s="25" t="s">
        <v>6578</v>
      </c>
      <c r="I1975" s="25" t="s">
        <v>9085</v>
      </c>
      <c r="J1975" s="24">
        <v>3.5665572646370461E-7</v>
      </c>
      <c r="K1975" s="24">
        <v>6.5134737102628777E-11</v>
      </c>
      <c r="L1975" s="24">
        <v>0.99999964327913871</v>
      </c>
    </row>
    <row r="1976" spans="1:12" ht="229.5" x14ac:dyDescent="0.2">
      <c r="A1976" s="25" t="s">
        <v>6566</v>
      </c>
      <c r="B1976" s="25" t="s">
        <v>6573</v>
      </c>
      <c r="C1976" s="25" t="s">
        <v>74</v>
      </c>
      <c r="D1976" s="25" t="s">
        <v>6339</v>
      </c>
      <c r="E1976" s="24" t="b">
        <v>0</v>
      </c>
      <c r="F1976" s="25" t="s">
        <v>11</v>
      </c>
      <c r="G1976" s="25" t="s">
        <v>9085</v>
      </c>
      <c r="H1976" s="25" t="s">
        <v>6579</v>
      </c>
      <c r="I1976" s="25" t="s">
        <v>10545</v>
      </c>
      <c r="J1976" s="24">
        <v>7.0619467155890034E-3</v>
      </c>
      <c r="K1976" s="24">
        <v>1.5190781588064843E-8</v>
      </c>
      <c r="L1976" s="24">
        <v>0.99293803809362935</v>
      </c>
    </row>
    <row r="1977" spans="1:12" ht="89.25" x14ac:dyDescent="0.2">
      <c r="A1977" s="25" t="s">
        <v>8937</v>
      </c>
      <c r="B1977" s="25" t="s">
        <v>8938</v>
      </c>
      <c r="C1977" s="25" t="s">
        <v>74</v>
      </c>
      <c r="D1977" s="25" t="s">
        <v>8821</v>
      </c>
      <c r="E1977" s="24" t="b">
        <v>0</v>
      </c>
      <c r="F1977" s="25" t="s">
        <v>11</v>
      </c>
      <c r="G1977" s="25" t="s">
        <v>8939</v>
      </c>
      <c r="H1977" s="25" t="s">
        <v>11278</v>
      </c>
      <c r="I1977" s="25" t="s">
        <v>9085</v>
      </c>
      <c r="J1977" s="24">
        <v>2.883010343836201E-8</v>
      </c>
      <c r="K1977" s="24">
        <v>5.6739254710051749E-9</v>
      </c>
      <c r="L1977" s="24">
        <v>0.99999996549597114</v>
      </c>
    </row>
    <row r="1978" spans="1:12" ht="140.25" x14ac:dyDescent="0.2">
      <c r="A1978" s="25" t="s">
        <v>944</v>
      </c>
      <c r="B1978" s="25" t="s">
        <v>948</v>
      </c>
      <c r="C1978" s="25" t="s">
        <v>74</v>
      </c>
      <c r="D1978" s="25" t="s">
        <v>407</v>
      </c>
      <c r="E1978" s="24" t="b">
        <v>0</v>
      </c>
      <c r="F1978" s="25" t="s">
        <v>11</v>
      </c>
      <c r="G1978" s="25" t="s">
        <v>9085</v>
      </c>
      <c r="H1978" s="25" t="s">
        <v>949</v>
      </c>
      <c r="I1978" s="25" t="s">
        <v>950</v>
      </c>
      <c r="J1978" s="24">
        <v>1.4125490474706361E-5</v>
      </c>
      <c r="K1978" s="24">
        <v>4.551888857577567E-5</v>
      </c>
      <c r="L1978" s="24">
        <v>0.99994035562094963</v>
      </c>
    </row>
    <row r="1979" spans="1:12" ht="140.25" x14ac:dyDescent="0.2">
      <c r="A1979" s="25" t="s">
        <v>5030</v>
      </c>
      <c r="B1979" s="25" t="s">
        <v>5031</v>
      </c>
      <c r="C1979" s="25" t="s">
        <v>74</v>
      </c>
      <c r="D1979" s="25" t="s">
        <v>4127</v>
      </c>
      <c r="E1979" s="24" t="b">
        <v>0</v>
      </c>
      <c r="F1979" s="25" t="s">
        <v>11</v>
      </c>
      <c r="G1979" s="25" t="s">
        <v>5035</v>
      </c>
      <c r="H1979" s="25" t="s">
        <v>10180</v>
      </c>
      <c r="I1979" s="25" t="s">
        <v>10181</v>
      </c>
      <c r="J1979" s="24">
        <v>1.0423295095878768E-5</v>
      </c>
      <c r="K1979" s="24">
        <v>1.0864679287214027E-9</v>
      </c>
      <c r="L1979" s="24">
        <v>0.99998957561843627</v>
      </c>
    </row>
    <row r="1980" spans="1:12" ht="76.5" x14ac:dyDescent="0.2">
      <c r="A1980" s="25" t="s">
        <v>5030</v>
      </c>
      <c r="B1980" s="25" t="s">
        <v>5038</v>
      </c>
      <c r="C1980" s="25" t="s">
        <v>74</v>
      </c>
      <c r="D1980" s="25" t="s">
        <v>4127</v>
      </c>
      <c r="E1980" s="24" t="b">
        <v>1</v>
      </c>
      <c r="F1980" s="25" t="s">
        <v>11</v>
      </c>
      <c r="G1980" s="25" t="s">
        <v>9085</v>
      </c>
      <c r="H1980" s="25" t="s">
        <v>5039</v>
      </c>
      <c r="I1980" s="25" t="s">
        <v>5040</v>
      </c>
      <c r="J1980" s="24">
        <v>6.1201263390388941E-22</v>
      </c>
      <c r="K1980" s="24">
        <v>1.1371800319782009E-13</v>
      </c>
      <c r="L1980" s="24">
        <v>0.99999999999988631</v>
      </c>
    </row>
    <row r="1981" spans="1:12" ht="153" x14ac:dyDescent="0.2">
      <c r="A1981" s="25" t="s">
        <v>3260</v>
      </c>
      <c r="B1981" s="25" t="s">
        <v>3261</v>
      </c>
      <c r="C1981" s="25" t="s">
        <v>74</v>
      </c>
      <c r="D1981" s="25" t="s">
        <v>3036</v>
      </c>
      <c r="E1981" s="24" t="b">
        <v>0</v>
      </c>
      <c r="F1981" s="25" t="s">
        <v>11</v>
      </c>
      <c r="G1981" s="25" t="s">
        <v>3262</v>
      </c>
      <c r="H1981" s="25" t="s">
        <v>3263</v>
      </c>
      <c r="I1981" s="25" t="s">
        <v>9650</v>
      </c>
      <c r="J1981" s="24">
        <v>4.6698528122054673E-3</v>
      </c>
      <c r="K1981" s="24">
        <v>4.833129245180158E-2</v>
      </c>
      <c r="L1981" s="24">
        <v>0.94699885473599288</v>
      </c>
    </row>
    <row r="1982" spans="1:12" ht="204" x14ac:dyDescent="0.2">
      <c r="A1982" s="25" t="s">
        <v>3260</v>
      </c>
      <c r="B1982" s="25" t="s">
        <v>3265</v>
      </c>
      <c r="C1982" s="25" t="s">
        <v>74</v>
      </c>
      <c r="D1982" s="25" t="s">
        <v>3036</v>
      </c>
      <c r="E1982" s="24" t="b">
        <v>0</v>
      </c>
      <c r="F1982" s="25" t="s">
        <v>11</v>
      </c>
      <c r="G1982" s="25" t="s">
        <v>9651</v>
      </c>
      <c r="H1982" s="25" t="s">
        <v>9652</v>
      </c>
      <c r="I1982" s="25" t="s">
        <v>3268</v>
      </c>
      <c r="J1982" s="24">
        <v>3.8796603317471068E-3</v>
      </c>
      <c r="K1982" s="24">
        <v>3.1042192511303802E-7</v>
      </c>
      <c r="L1982" s="24">
        <v>0.99612002924632792</v>
      </c>
    </row>
    <row r="1983" spans="1:12" ht="204" x14ac:dyDescent="0.2">
      <c r="A1983" s="25" t="s">
        <v>3260</v>
      </c>
      <c r="B1983" s="25" t="s">
        <v>6090</v>
      </c>
      <c r="C1983" s="25" t="s">
        <v>74</v>
      </c>
      <c r="D1983" s="25" t="s">
        <v>5924</v>
      </c>
      <c r="E1983" s="24" t="b">
        <v>0</v>
      </c>
      <c r="F1983" s="25" t="s">
        <v>11</v>
      </c>
      <c r="G1983" s="25" t="s">
        <v>6091</v>
      </c>
      <c r="H1983" s="25" t="s">
        <v>6092</v>
      </c>
      <c r="I1983" s="25" t="s">
        <v>6093</v>
      </c>
      <c r="J1983" s="24">
        <v>3.9209826467668674E-6</v>
      </c>
      <c r="K1983" s="24">
        <v>8.4144262674254144E-9</v>
      </c>
      <c r="L1983" s="24">
        <v>0.99999607060292706</v>
      </c>
    </row>
    <row r="1984" spans="1:12" ht="153" x14ac:dyDescent="0.2">
      <c r="A1984" s="25" t="s">
        <v>3260</v>
      </c>
      <c r="B1984" s="25" t="s">
        <v>6094</v>
      </c>
      <c r="C1984" s="25" t="s">
        <v>74</v>
      </c>
      <c r="D1984" s="25" t="s">
        <v>5924</v>
      </c>
      <c r="E1984" s="24" t="b">
        <v>0</v>
      </c>
      <c r="F1984" s="25" t="s">
        <v>11</v>
      </c>
      <c r="G1984" s="25" t="s">
        <v>6092</v>
      </c>
      <c r="H1984" s="25" t="s">
        <v>6095</v>
      </c>
      <c r="I1984" s="25" t="s">
        <v>10439</v>
      </c>
      <c r="J1984" s="24">
        <v>1.5941696402116393E-4</v>
      </c>
      <c r="K1984" s="24">
        <v>9.6873695454807654E-9</v>
      </c>
      <c r="L1984" s="24">
        <v>0.99984057334860921</v>
      </c>
    </row>
    <row r="1985" spans="1:12" ht="153" x14ac:dyDescent="0.2">
      <c r="A1985" s="25" t="s">
        <v>3260</v>
      </c>
      <c r="B1985" s="25" t="s">
        <v>6097</v>
      </c>
      <c r="C1985" s="25" t="s">
        <v>74</v>
      </c>
      <c r="D1985" s="25" t="s">
        <v>5924</v>
      </c>
      <c r="E1985" s="24" t="b">
        <v>0</v>
      </c>
      <c r="F1985" s="25" t="s">
        <v>11</v>
      </c>
      <c r="G1985" s="25" t="s">
        <v>10440</v>
      </c>
      <c r="H1985" s="25" t="s">
        <v>10442</v>
      </c>
      <c r="I1985" s="25" t="s">
        <v>10443</v>
      </c>
      <c r="J1985" s="24">
        <v>0.1364888308924396</v>
      </c>
      <c r="K1985" s="24">
        <v>2.2209521797865743E-8</v>
      </c>
      <c r="L1985" s="24">
        <v>0.86351114689803865</v>
      </c>
    </row>
    <row r="1986" spans="1:12" ht="76.5" x14ac:dyDescent="0.2">
      <c r="A1986" s="25" t="s">
        <v>2748</v>
      </c>
      <c r="B1986" s="25" t="s">
        <v>2749</v>
      </c>
      <c r="C1986" s="25" t="s">
        <v>74</v>
      </c>
      <c r="D1986" s="25" t="s">
        <v>407</v>
      </c>
      <c r="E1986" s="24" t="b">
        <v>0</v>
      </c>
      <c r="F1986" s="25" t="s">
        <v>11</v>
      </c>
      <c r="G1986" s="25" t="s">
        <v>9570</v>
      </c>
      <c r="H1986" s="25" t="s">
        <v>2751</v>
      </c>
      <c r="I1986" s="25" t="s">
        <v>9571</v>
      </c>
      <c r="J1986" s="24">
        <v>7.3691798413191819E-3</v>
      </c>
      <c r="K1986" s="24">
        <v>1.8225426791436349E-5</v>
      </c>
      <c r="L1986" s="24">
        <v>0.99261259473188945</v>
      </c>
    </row>
    <row r="1987" spans="1:12" ht="102" x14ac:dyDescent="0.2">
      <c r="A1987" s="25" t="s">
        <v>257</v>
      </c>
      <c r="B1987" s="25" t="s">
        <v>258</v>
      </c>
      <c r="C1987" s="25" t="s">
        <v>74</v>
      </c>
      <c r="D1987" s="25" t="s">
        <v>96</v>
      </c>
      <c r="E1987" s="24" t="b">
        <v>0</v>
      </c>
      <c r="F1987" s="25" t="s">
        <v>11</v>
      </c>
      <c r="G1987" s="25" t="s">
        <v>259</v>
      </c>
      <c r="H1987" s="25" t="s">
        <v>9116</v>
      </c>
      <c r="I1987" s="25" t="s">
        <v>261</v>
      </c>
      <c r="J1987" s="24">
        <v>4.3834429626742993E-8</v>
      </c>
      <c r="K1987" s="24">
        <v>1.8346778484311333E-5</v>
      </c>
      <c r="L1987" s="24">
        <v>0.99998160938708602</v>
      </c>
    </row>
    <row r="1988" spans="1:12" ht="178.5" x14ac:dyDescent="0.2">
      <c r="A1988" s="25" t="s">
        <v>257</v>
      </c>
      <c r="B1988" s="25" t="s">
        <v>2197</v>
      </c>
      <c r="C1988" s="25" t="s">
        <v>74</v>
      </c>
      <c r="D1988" s="25" t="s">
        <v>407</v>
      </c>
      <c r="E1988" s="24" t="b">
        <v>0</v>
      </c>
      <c r="F1988" s="25" t="s">
        <v>11</v>
      </c>
      <c r="G1988" s="25" t="s">
        <v>2198</v>
      </c>
      <c r="H1988" s="25" t="s">
        <v>9476</v>
      </c>
      <c r="I1988" s="25" t="s">
        <v>9477</v>
      </c>
      <c r="J1988" s="24">
        <v>5.8136691787953403E-4</v>
      </c>
      <c r="K1988" s="24">
        <v>2.185986710039732E-7</v>
      </c>
      <c r="L1988" s="24">
        <v>0.99941841448344937</v>
      </c>
    </row>
    <row r="1989" spans="1:12" ht="165.75" x14ac:dyDescent="0.2">
      <c r="A1989" s="25" t="s">
        <v>257</v>
      </c>
      <c r="B1989" s="25" t="s">
        <v>2201</v>
      </c>
      <c r="C1989" s="25" t="s">
        <v>74</v>
      </c>
      <c r="D1989" s="25" t="s">
        <v>407</v>
      </c>
      <c r="E1989" s="24" t="b">
        <v>0</v>
      </c>
      <c r="F1989" s="25" t="s">
        <v>11</v>
      </c>
      <c r="G1989" s="25" t="s">
        <v>9476</v>
      </c>
      <c r="H1989" s="25" t="s">
        <v>9477</v>
      </c>
      <c r="I1989" s="25" t="s">
        <v>9085</v>
      </c>
      <c r="J1989" s="24">
        <v>3.0568492275990333E-5</v>
      </c>
      <c r="K1989" s="24">
        <v>2.5697887394234475E-8</v>
      </c>
      <c r="L1989" s="24">
        <v>0.99996940580983662</v>
      </c>
    </row>
    <row r="1990" spans="1:12" ht="63.75" x14ac:dyDescent="0.2">
      <c r="A1990" s="25" t="s">
        <v>257</v>
      </c>
      <c r="B1990" s="25" t="s">
        <v>2202</v>
      </c>
      <c r="C1990" s="25" t="s">
        <v>74</v>
      </c>
      <c r="D1990" s="25" t="s">
        <v>407</v>
      </c>
      <c r="E1990" s="24" t="b">
        <v>0</v>
      </c>
      <c r="F1990" s="25" t="s">
        <v>11</v>
      </c>
      <c r="G1990" s="25" t="s">
        <v>2203</v>
      </c>
      <c r="H1990" s="25" t="s">
        <v>2204</v>
      </c>
      <c r="I1990" s="25" t="s">
        <v>2205</v>
      </c>
      <c r="J1990" s="24">
        <v>2.90745333461669E-6</v>
      </c>
      <c r="K1990" s="24">
        <v>1.3328331413387635E-7</v>
      </c>
      <c r="L1990" s="24">
        <v>0.9999969592633513</v>
      </c>
    </row>
    <row r="1991" spans="1:12" ht="165.75" x14ac:dyDescent="0.2">
      <c r="A1991" s="25" t="s">
        <v>5628</v>
      </c>
      <c r="B1991" s="25" t="s">
        <v>5633</v>
      </c>
      <c r="C1991" s="25" t="s">
        <v>74</v>
      </c>
      <c r="D1991" s="25" t="s">
        <v>4127</v>
      </c>
      <c r="E1991" s="24" t="b">
        <v>1</v>
      </c>
      <c r="F1991" s="25" t="s">
        <v>11</v>
      </c>
      <c r="G1991" s="25" t="s">
        <v>5634</v>
      </c>
      <c r="H1991" s="25" t="s">
        <v>5635</v>
      </c>
      <c r="I1991" s="25" t="s">
        <v>9085</v>
      </c>
      <c r="J1991" s="24">
        <v>1.2339901984906312E-23</v>
      </c>
      <c r="K1991" s="24">
        <v>6.7091855422365933E-16</v>
      </c>
      <c r="L1991" s="24">
        <v>0.99999999999999933</v>
      </c>
    </row>
    <row r="1992" spans="1:12" ht="127.5" x14ac:dyDescent="0.2">
      <c r="A1992" s="25" t="s">
        <v>2398</v>
      </c>
      <c r="B1992" s="25" t="s">
        <v>2399</v>
      </c>
      <c r="C1992" s="25" t="s">
        <v>74</v>
      </c>
      <c r="D1992" s="25" t="s">
        <v>407</v>
      </c>
      <c r="E1992" s="24" t="b">
        <v>0</v>
      </c>
      <c r="F1992" s="25" t="s">
        <v>11</v>
      </c>
      <c r="G1992" s="25" t="s">
        <v>9512</v>
      </c>
      <c r="H1992" s="25" t="s">
        <v>2401</v>
      </c>
      <c r="I1992" s="25" t="s">
        <v>9513</v>
      </c>
      <c r="J1992" s="24">
        <v>7.3978826317805631E-8</v>
      </c>
      <c r="K1992" s="24">
        <v>1.3933557137360333E-4</v>
      </c>
      <c r="L1992" s="24">
        <v>0.99986059044980014</v>
      </c>
    </row>
    <row r="1993" spans="1:12" ht="89.25" x14ac:dyDescent="0.2">
      <c r="A1993" s="25" t="s">
        <v>2698</v>
      </c>
      <c r="B1993" s="25" t="s">
        <v>2703</v>
      </c>
      <c r="C1993" s="25" t="s">
        <v>74</v>
      </c>
      <c r="D1993" s="25" t="s">
        <v>407</v>
      </c>
      <c r="E1993" s="24" t="b">
        <v>1</v>
      </c>
      <c r="F1993" s="25" t="s">
        <v>11</v>
      </c>
      <c r="G1993" s="25" t="s">
        <v>2704</v>
      </c>
      <c r="H1993" s="25" t="s">
        <v>2705</v>
      </c>
      <c r="I1993" s="25" t="s">
        <v>9085</v>
      </c>
      <c r="J1993" s="24">
        <v>1.7853910727070645E-20</v>
      </c>
      <c r="K1993" s="24">
        <v>4.9609809279872261E-9</v>
      </c>
      <c r="L1993" s="24">
        <v>0.99999999503901904</v>
      </c>
    </row>
    <row r="1994" spans="1:12" ht="165.75" x14ac:dyDescent="0.2">
      <c r="A1994" s="25" t="s">
        <v>951</v>
      </c>
      <c r="B1994" s="25" t="s">
        <v>956</v>
      </c>
      <c r="C1994" s="25" t="s">
        <v>74</v>
      </c>
      <c r="D1994" s="25" t="s">
        <v>407</v>
      </c>
      <c r="E1994" s="24" t="b">
        <v>0</v>
      </c>
      <c r="F1994" s="25" t="s">
        <v>11</v>
      </c>
      <c r="G1994" s="25" t="s">
        <v>957</v>
      </c>
      <c r="H1994" s="25" t="s">
        <v>958</v>
      </c>
      <c r="I1994" s="25" t="s">
        <v>959</v>
      </c>
      <c r="J1994" s="24">
        <v>8.0543021152196824E-9</v>
      </c>
      <c r="K1994" s="24">
        <v>4.6856475063150359E-7</v>
      </c>
      <c r="L1994" s="24">
        <v>0.99999952338094733</v>
      </c>
    </row>
    <row r="1995" spans="1:12" ht="178.5" x14ac:dyDescent="0.2">
      <c r="A1995" s="25" t="s">
        <v>951</v>
      </c>
      <c r="B1995" s="25" t="s">
        <v>4411</v>
      </c>
      <c r="C1995" s="25" t="s">
        <v>74</v>
      </c>
      <c r="D1995" s="25" t="s">
        <v>4127</v>
      </c>
      <c r="E1995" s="24" t="b">
        <v>0</v>
      </c>
      <c r="F1995" s="25" t="s">
        <v>11</v>
      </c>
      <c r="G1995" s="25" t="s">
        <v>9967</v>
      </c>
      <c r="H1995" s="25" t="s">
        <v>9968</v>
      </c>
      <c r="I1995" s="25" t="s">
        <v>9969</v>
      </c>
      <c r="J1995" s="24">
        <v>1.7268372197997155E-7</v>
      </c>
      <c r="K1995" s="24">
        <v>2.6996493243571113E-10</v>
      </c>
      <c r="L1995" s="24">
        <v>0.99999982704631296</v>
      </c>
    </row>
    <row r="1996" spans="1:12" ht="140.25" x14ac:dyDescent="0.2">
      <c r="A1996" s="25" t="s">
        <v>951</v>
      </c>
      <c r="B1996" s="25" t="s">
        <v>4411</v>
      </c>
      <c r="C1996" s="25" t="s">
        <v>74</v>
      </c>
      <c r="D1996" s="25" t="s">
        <v>4127</v>
      </c>
      <c r="E1996" s="24" t="b">
        <v>0</v>
      </c>
      <c r="F1996" s="25" t="s">
        <v>11</v>
      </c>
      <c r="G1996" s="25" t="s">
        <v>4415</v>
      </c>
      <c r="H1996" s="25" t="s">
        <v>4416</v>
      </c>
      <c r="I1996" s="25" t="s">
        <v>9970</v>
      </c>
      <c r="J1996" s="24">
        <v>1.6254050908644018E-10</v>
      </c>
      <c r="K1996" s="24">
        <v>7.6406156943417362E-12</v>
      </c>
      <c r="L1996" s="24">
        <v>0.9999999998298188</v>
      </c>
    </row>
    <row r="1997" spans="1:12" ht="89.25" x14ac:dyDescent="0.2">
      <c r="A1997" s="25" t="s">
        <v>7365</v>
      </c>
      <c r="B1997" s="25" t="s">
        <v>7366</v>
      </c>
      <c r="C1997" s="25" t="s">
        <v>74</v>
      </c>
      <c r="D1997" s="25" t="s">
        <v>6339</v>
      </c>
      <c r="E1997" s="24" t="b">
        <v>0</v>
      </c>
      <c r="F1997" s="25" t="s">
        <v>11</v>
      </c>
      <c r="G1997" s="25" t="s">
        <v>7367</v>
      </c>
      <c r="H1997" s="25" t="s">
        <v>7368</v>
      </c>
      <c r="I1997" s="25" t="s">
        <v>9085</v>
      </c>
      <c r="J1997" s="24">
        <v>1.4070618457418906E-5</v>
      </c>
      <c r="K1997" s="24">
        <v>3.562248185654522E-11</v>
      </c>
      <c r="L1997" s="24">
        <v>0.99998592934592012</v>
      </c>
    </row>
    <row r="1998" spans="1:12" ht="204" x14ac:dyDescent="0.2">
      <c r="A1998" s="25" t="s">
        <v>8618</v>
      </c>
      <c r="B1998" s="25" t="s">
        <v>8627</v>
      </c>
      <c r="C1998" s="25" t="s">
        <v>74</v>
      </c>
      <c r="D1998" s="25" t="s">
        <v>6339</v>
      </c>
      <c r="E1998" s="24" t="b">
        <v>0</v>
      </c>
      <c r="F1998" s="25" t="s">
        <v>11</v>
      </c>
      <c r="G1998" s="25" t="s">
        <v>8628</v>
      </c>
      <c r="H1998" s="25" t="s">
        <v>8629</v>
      </c>
      <c r="I1998" s="25" t="s">
        <v>11191</v>
      </c>
      <c r="J1998" s="24">
        <v>1.3538588757127853E-6</v>
      </c>
      <c r="K1998" s="24">
        <v>3.3038812986261369E-8</v>
      </c>
      <c r="L1998" s="24">
        <v>0.9999986131023112</v>
      </c>
    </row>
    <row r="1999" spans="1:12" ht="204" x14ac:dyDescent="0.2">
      <c r="A1999" s="25" t="s">
        <v>8618</v>
      </c>
      <c r="B1999" s="25" t="s">
        <v>8631</v>
      </c>
      <c r="C1999" s="25" t="s">
        <v>74</v>
      </c>
      <c r="D1999" s="25" t="s">
        <v>6339</v>
      </c>
      <c r="E1999" s="24" t="b">
        <v>0</v>
      </c>
      <c r="F1999" s="25" t="s">
        <v>11</v>
      </c>
      <c r="G1999" s="25" t="s">
        <v>11192</v>
      </c>
      <c r="H1999" s="25" t="s">
        <v>8633</v>
      </c>
      <c r="I1999" s="25" t="s">
        <v>11193</v>
      </c>
      <c r="J1999" s="24">
        <v>1.761324378057393E-7</v>
      </c>
      <c r="K1999" s="24">
        <v>3.0497517559443481E-9</v>
      </c>
      <c r="L1999" s="24">
        <v>0.99999982081781036</v>
      </c>
    </row>
    <row r="2000" spans="1:12" ht="127.5" x14ac:dyDescent="0.2">
      <c r="A2000" s="25" t="s">
        <v>8618</v>
      </c>
      <c r="B2000" s="25" t="s">
        <v>8635</v>
      </c>
      <c r="C2000" s="25" t="s">
        <v>74</v>
      </c>
      <c r="D2000" s="25" t="s">
        <v>6339</v>
      </c>
      <c r="E2000" s="24" t="b">
        <v>0</v>
      </c>
      <c r="F2000" s="25" t="s">
        <v>11</v>
      </c>
      <c r="G2000" s="25" t="s">
        <v>8636</v>
      </c>
      <c r="H2000" s="25" t="s">
        <v>11194</v>
      </c>
      <c r="I2000" s="25" t="s">
        <v>8638</v>
      </c>
      <c r="J2000" s="24">
        <v>2.7677516523847818E-9</v>
      </c>
      <c r="K2000" s="24">
        <v>1.6055337609459041E-13</v>
      </c>
      <c r="L2000" s="24">
        <v>0.99999999723208788</v>
      </c>
    </row>
    <row r="2001" spans="1:12" ht="165.75" x14ac:dyDescent="0.2">
      <c r="A2001" s="25" t="s">
        <v>593</v>
      </c>
      <c r="B2001" s="25" t="s">
        <v>598</v>
      </c>
      <c r="C2001" s="25" t="s">
        <v>74</v>
      </c>
      <c r="D2001" s="25" t="s">
        <v>407</v>
      </c>
      <c r="E2001" s="24" t="b">
        <v>0</v>
      </c>
      <c r="F2001" s="25" t="s">
        <v>11</v>
      </c>
      <c r="G2001" s="25" t="s">
        <v>599</v>
      </c>
      <c r="H2001" s="25" t="s">
        <v>600</v>
      </c>
      <c r="I2001" s="25" t="s">
        <v>601</v>
      </c>
      <c r="J2001" s="24">
        <v>7.8096277464768327E-2</v>
      </c>
      <c r="K2001" s="24">
        <v>4.7301291927669041E-2</v>
      </c>
      <c r="L2001" s="24">
        <v>0.8746024306075626</v>
      </c>
    </row>
    <row r="2002" spans="1:12" ht="204" x14ac:dyDescent="0.2">
      <c r="A2002" s="25" t="s">
        <v>593</v>
      </c>
      <c r="B2002" s="25" t="s">
        <v>594</v>
      </c>
      <c r="C2002" s="25" t="s">
        <v>74</v>
      </c>
      <c r="D2002" s="25" t="s">
        <v>407</v>
      </c>
      <c r="E2002" s="24" t="b">
        <v>0</v>
      </c>
      <c r="F2002" s="25" t="s">
        <v>11</v>
      </c>
      <c r="G2002" s="25" t="s">
        <v>602</v>
      </c>
      <c r="H2002" s="25" t="s">
        <v>603</v>
      </c>
      <c r="I2002" s="25" t="s">
        <v>604</v>
      </c>
      <c r="J2002" s="24">
        <v>1.0847952260784771E-3</v>
      </c>
      <c r="K2002" s="24">
        <v>6.5699022792547391E-6</v>
      </c>
      <c r="L2002" s="24">
        <v>0.99890863487164216</v>
      </c>
    </row>
    <row r="2003" spans="1:12" ht="216.75" x14ac:dyDescent="0.2">
      <c r="A2003" s="25" t="s">
        <v>593</v>
      </c>
      <c r="B2003" s="25" t="s">
        <v>605</v>
      </c>
      <c r="C2003" s="25" t="s">
        <v>74</v>
      </c>
      <c r="D2003" s="25" t="s">
        <v>407</v>
      </c>
      <c r="E2003" s="24" t="b">
        <v>0</v>
      </c>
      <c r="F2003" s="25" t="s">
        <v>11</v>
      </c>
      <c r="G2003" s="25" t="s">
        <v>606</v>
      </c>
      <c r="H2003" s="25" t="s">
        <v>607</v>
      </c>
      <c r="I2003" s="25" t="s">
        <v>608</v>
      </c>
      <c r="J2003" s="24">
        <v>4.0120062431896513E-8</v>
      </c>
      <c r="K2003" s="24">
        <v>3.3163419061776336E-4</v>
      </c>
      <c r="L2003" s="24">
        <v>0.99966832568931985</v>
      </c>
    </row>
    <row r="2004" spans="1:12" ht="114.75" x14ac:dyDescent="0.2">
      <c r="A2004" s="25" t="s">
        <v>593</v>
      </c>
      <c r="B2004" s="25" t="s">
        <v>605</v>
      </c>
      <c r="C2004" s="25" t="s">
        <v>74</v>
      </c>
      <c r="D2004" s="25" t="s">
        <v>407</v>
      </c>
      <c r="E2004" s="24" t="b">
        <v>1</v>
      </c>
      <c r="F2004" s="25" t="s">
        <v>11</v>
      </c>
      <c r="G2004" s="25" t="s">
        <v>609</v>
      </c>
      <c r="H2004" s="25" t="s">
        <v>610</v>
      </c>
      <c r="I2004" s="25" t="s">
        <v>9179</v>
      </c>
      <c r="J2004" s="24">
        <v>2.2513278458864493E-25</v>
      </c>
      <c r="K2004" s="24">
        <v>1.7496101242825938E-11</v>
      </c>
      <c r="L2004" s="24">
        <v>0.999999999982504</v>
      </c>
    </row>
    <row r="2005" spans="1:12" ht="76.5" x14ac:dyDescent="0.2">
      <c r="A2005" s="25" t="s">
        <v>1006</v>
      </c>
      <c r="B2005" s="25" t="s">
        <v>4478</v>
      </c>
      <c r="C2005" s="25" t="s">
        <v>74</v>
      </c>
      <c r="D2005" s="25" t="s">
        <v>4127</v>
      </c>
      <c r="E2005" s="24" t="b">
        <v>0</v>
      </c>
      <c r="F2005" s="25" t="s">
        <v>11</v>
      </c>
      <c r="G2005" s="25" t="s">
        <v>4481</v>
      </c>
      <c r="H2005" s="25" t="s">
        <v>4482</v>
      </c>
      <c r="I2005" s="25" t="s">
        <v>4483</v>
      </c>
      <c r="J2005" s="24">
        <v>3.2350202025031632E-7</v>
      </c>
      <c r="K2005" s="24">
        <v>3.0976940011034395E-10</v>
      </c>
      <c r="L2005" s="24">
        <v>0.9999996761882104</v>
      </c>
    </row>
    <row r="2006" spans="1:12" ht="140.25" x14ac:dyDescent="0.2">
      <c r="A2006" s="25" t="s">
        <v>977</v>
      </c>
      <c r="B2006" s="25" t="s">
        <v>978</v>
      </c>
      <c r="C2006" s="25" t="s">
        <v>74</v>
      </c>
      <c r="D2006" s="25" t="s">
        <v>407</v>
      </c>
      <c r="E2006" s="24" t="b">
        <v>0</v>
      </c>
      <c r="F2006" s="25" t="s">
        <v>11</v>
      </c>
      <c r="G2006" s="25" t="s">
        <v>979</v>
      </c>
      <c r="H2006" s="25" t="s">
        <v>980</v>
      </c>
      <c r="I2006" s="25" t="s">
        <v>981</v>
      </c>
      <c r="J2006" s="24">
        <v>1.0543009921047645E-5</v>
      </c>
      <c r="K2006" s="24">
        <v>4.3254715492876086E-2</v>
      </c>
      <c r="L2006" s="24">
        <v>0.95673474149720295</v>
      </c>
    </row>
    <row r="2007" spans="1:12" ht="127.5" x14ac:dyDescent="0.2">
      <c r="A2007" s="25" t="s">
        <v>8363</v>
      </c>
      <c r="B2007" s="25" t="s">
        <v>8364</v>
      </c>
      <c r="C2007" s="25" t="s">
        <v>74</v>
      </c>
      <c r="D2007" s="25" t="s">
        <v>6339</v>
      </c>
      <c r="E2007" s="24" t="b">
        <v>0</v>
      </c>
      <c r="F2007" s="25" t="s">
        <v>11</v>
      </c>
      <c r="G2007" s="25" t="s">
        <v>8365</v>
      </c>
      <c r="H2007" s="25" t="s">
        <v>8366</v>
      </c>
      <c r="I2007" s="25" t="s">
        <v>8367</v>
      </c>
      <c r="J2007" s="24">
        <v>0.20987226474998172</v>
      </c>
      <c r="K2007" s="24">
        <v>5.1921811644573773E-6</v>
      </c>
      <c r="L2007" s="24">
        <v>0.79012254306885377</v>
      </c>
    </row>
    <row r="2008" spans="1:12" ht="89.25" x14ac:dyDescent="0.2">
      <c r="A2008" s="25" t="s">
        <v>1680</v>
      </c>
      <c r="B2008" s="25" t="s">
        <v>1681</v>
      </c>
      <c r="C2008" s="25" t="s">
        <v>74</v>
      </c>
      <c r="D2008" s="25" t="s">
        <v>407</v>
      </c>
      <c r="E2008" s="24" t="b">
        <v>0</v>
      </c>
      <c r="F2008" s="25" t="s">
        <v>11</v>
      </c>
      <c r="G2008" s="25" t="s">
        <v>9373</v>
      </c>
      <c r="H2008" s="25" t="s">
        <v>9374</v>
      </c>
      <c r="I2008" s="25" t="s">
        <v>1684</v>
      </c>
      <c r="J2008" s="24">
        <v>9.7418440342116913E-2</v>
      </c>
      <c r="K2008" s="24">
        <v>1.930358926042869E-7</v>
      </c>
      <c r="L2008" s="24">
        <v>0.90258136662199051</v>
      </c>
    </row>
    <row r="2009" spans="1:12" ht="76.5" x14ac:dyDescent="0.2">
      <c r="A2009" s="25" t="s">
        <v>2170</v>
      </c>
      <c r="B2009" s="25" t="s">
        <v>2178</v>
      </c>
      <c r="C2009" s="25" t="s">
        <v>74</v>
      </c>
      <c r="D2009" s="25" t="s">
        <v>407</v>
      </c>
      <c r="E2009" s="24" t="b">
        <v>0</v>
      </c>
      <c r="F2009" s="25" t="s">
        <v>11</v>
      </c>
      <c r="G2009" s="25" t="s">
        <v>2179</v>
      </c>
      <c r="H2009" s="25" t="s">
        <v>2180</v>
      </c>
      <c r="I2009" s="25" t="s">
        <v>2181</v>
      </c>
      <c r="J2009" s="24">
        <v>2.6030756328099489E-9</v>
      </c>
      <c r="K2009" s="24">
        <v>7.2646416116401124E-5</v>
      </c>
      <c r="L2009" s="24">
        <v>0.99992735098080809</v>
      </c>
    </row>
    <row r="2010" spans="1:12" ht="76.5" x14ac:dyDescent="0.2">
      <c r="A2010" s="25" t="s">
        <v>8993</v>
      </c>
      <c r="B2010" s="25" t="s">
        <v>8997</v>
      </c>
      <c r="C2010" s="25" t="s">
        <v>74</v>
      </c>
      <c r="D2010" s="25" t="s">
        <v>8821</v>
      </c>
      <c r="E2010" s="24" t="b">
        <v>1</v>
      </c>
      <c r="F2010" s="25" t="s">
        <v>11</v>
      </c>
      <c r="G2010" s="25" t="s">
        <v>9085</v>
      </c>
      <c r="H2010" s="25" t="s">
        <v>8998</v>
      </c>
      <c r="I2010" s="25" t="s">
        <v>11295</v>
      </c>
      <c r="J2010" s="24">
        <v>6.0919586530523253E-21</v>
      </c>
      <c r="K2010" s="24">
        <v>3.2809061110621871E-13</v>
      </c>
      <c r="L2010" s="24">
        <v>0.99999999999967182</v>
      </c>
    </row>
    <row r="2011" spans="1:12" ht="191.25" x14ac:dyDescent="0.2">
      <c r="A2011" s="25" t="s">
        <v>3797</v>
      </c>
      <c r="B2011" s="25" t="s">
        <v>3798</v>
      </c>
      <c r="C2011" s="25" t="s">
        <v>74</v>
      </c>
      <c r="D2011" s="25" t="s">
        <v>3710</v>
      </c>
      <c r="E2011" s="24" t="b">
        <v>0</v>
      </c>
      <c r="F2011" s="25" t="s">
        <v>11</v>
      </c>
      <c r="G2011" s="25" t="s">
        <v>3799</v>
      </c>
      <c r="H2011" s="25" t="s">
        <v>9746</v>
      </c>
      <c r="I2011" s="25" t="s">
        <v>3801</v>
      </c>
      <c r="J2011" s="24">
        <v>2.81109074872722E-9</v>
      </c>
      <c r="K2011" s="24">
        <v>1.5590871345355027E-9</v>
      </c>
      <c r="L2011" s="24">
        <v>0.999999995629822</v>
      </c>
    </row>
    <row r="2012" spans="1:12" ht="204" x14ac:dyDescent="0.2">
      <c r="A2012" s="25" t="s">
        <v>4915</v>
      </c>
      <c r="B2012" s="25" t="s">
        <v>4916</v>
      </c>
      <c r="C2012" s="25" t="s">
        <v>74</v>
      </c>
      <c r="D2012" s="25" t="s">
        <v>4127</v>
      </c>
      <c r="E2012" s="24" t="b">
        <v>0</v>
      </c>
      <c r="F2012" s="25" t="s">
        <v>11</v>
      </c>
      <c r="G2012" s="25" t="s">
        <v>9085</v>
      </c>
      <c r="H2012" s="25" t="s">
        <v>10150</v>
      </c>
      <c r="I2012" s="25" t="s">
        <v>4924</v>
      </c>
      <c r="J2012" s="24">
        <v>0.34479784385062262</v>
      </c>
      <c r="K2012" s="24">
        <v>5.8566501402297197E-6</v>
      </c>
      <c r="L2012" s="24">
        <v>0.65519629949923708</v>
      </c>
    </row>
    <row r="2013" spans="1:12" ht="229.5" x14ac:dyDescent="0.2">
      <c r="A2013" s="25" t="s">
        <v>5395</v>
      </c>
      <c r="B2013" s="25" t="s">
        <v>10277</v>
      </c>
      <c r="C2013" s="25" t="s">
        <v>74</v>
      </c>
      <c r="D2013" s="25" t="s">
        <v>4127</v>
      </c>
      <c r="E2013" s="24" t="b">
        <v>0</v>
      </c>
      <c r="F2013" s="25" t="s">
        <v>11</v>
      </c>
      <c r="G2013" s="25" t="s">
        <v>10278</v>
      </c>
      <c r="H2013" s="25" t="s">
        <v>10279</v>
      </c>
      <c r="I2013" s="25" t="s">
        <v>10280</v>
      </c>
      <c r="J2013" s="24">
        <v>8.0948740041667485E-8</v>
      </c>
      <c r="K2013" s="24">
        <v>3.5299164476617621E-9</v>
      </c>
      <c r="L2013" s="24">
        <v>0.99999991552134349</v>
      </c>
    </row>
    <row r="2014" spans="1:12" ht="153" x14ac:dyDescent="0.2">
      <c r="A2014" s="25" t="s">
        <v>6378</v>
      </c>
      <c r="B2014" s="25" t="s">
        <v>6383</v>
      </c>
      <c r="C2014" s="25" t="s">
        <v>74</v>
      </c>
      <c r="D2014" s="25" t="s">
        <v>6339</v>
      </c>
      <c r="E2014" s="24" t="b">
        <v>0</v>
      </c>
      <c r="F2014" s="25" t="s">
        <v>11</v>
      </c>
      <c r="G2014" s="25" t="s">
        <v>6384</v>
      </c>
      <c r="H2014" s="25" t="s">
        <v>6385</v>
      </c>
      <c r="I2014" s="25" t="s">
        <v>10512</v>
      </c>
      <c r="J2014" s="24">
        <v>6.8416733270296681E-2</v>
      </c>
      <c r="K2014" s="24">
        <v>3.1607986025337836E-8</v>
      </c>
      <c r="L2014" s="24">
        <v>0.93158323512171726</v>
      </c>
    </row>
    <row r="2015" spans="1:12" ht="191.25" x14ac:dyDescent="0.2">
      <c r="A2015" s="25" t="s">
        <v>6378</v>
      </c>
      <c r="B2015" s="25" t="s">
        <v>6383</v>
      </c>
      <c r="C2015" s="25" t="s">
        <v>74</v>
      </c>
      <c r="D2015" s="25" t="s">
        <v>6339</v>
      </c>
      <c r="E2015" s="24" t="b">
        <v>1</v>
      </c>
      <c r="F2015" s="25" t="s">
        <v>11</v>
      </c>
      <c r="G2015" s="25" t="s">
        <v>6387</v>
      </c>
      <c r="H2015" s="25" t="s">
        <v>6388</v>
      </c>
      <c r="I2015" s="25" t="s">
        <v>10513</v>
      </c>
      <c r="J2015" s="24">
        <v>3.2306832464171152E-21</v>
      </c>
      <c r="K2015" s="24">
        <v>1.426216223053519E-13</v>
      </c>
      <c r="L2015" s="24">
        <v>0.99999999999985745</v>
      </c>
    </row>
    <row r="2016" spans="1:12" ht="140.25" x14ac:dyDescent="0.2">
      <c r="A2016" s="25" t="s">
        <v>6378</v>
      </c>
      <c r="B2016" s="25" t="s">
        <v>6383</v>
      </c>
      <c r="C2016" s="25" t="s">
        <v>74</v>
      </c>
      <c r="D2016" s="25" t="s">
        <v>6339</v>
      </c>
      <c r="E2016" s="24" t="b">
        <v>1</v>
      </c>
      <c r="F2016" s="25" t="s">
        <v>11</v>
      </c>
      <c r="G2016" s="25" t="s">
        <v>6388</v>
      </c>
      <c r="H2016" s="25" t="s">
        <v>10514</v>
      </c>
      <c r="I2016" s="25" t="s">
        <v>10515</v>
      </c>
      <c r="J2016" s="24">
        <v>6.298614026301251E-22</v>
      </c>
      <c r="K2016" s="24">
        <v>8.3791375223976066E-16</v>
      </c>
      <c r="L2016" s="24">
        <v>0.99999999999999911</v>
      </c>
    </row>
    <row r="2017" spans="1:12" ht="165.75" x14ac:dyDescent="0.2">
      <c r="A2017" s="25" t="s">
        <v>1837</v>
      </c>
      <c r="B2017" s="25" t="s">
        <v>1848</v>
      </c>
      <c r="C2017" s="25" t="s">
        <v>74</v>
      </c>
      <c r="D2017" s="25" t="s">
        <v>407</v>
      </c>
      <c r="E2017" s="24" t="b">
        <v>0</v>
      </c>
      <c r="F2017" s="25" t="s">
        <v>11</v>
      </c>
      <c r="G2017" s="25" t="s">
        <v>1849</v>
      </c>
      <c r="H2017" s="25" t="s">
        <v>9407</v>
      </c>
      <c r="I2017" s="25" t="s">
        <v>9408</v>
      </c>
      <c r="J2017" s="24">
        <v>4.8799839416885001E-7</v>
      </c>
      <c r="K2017" s="24">
        <v>6.4787261987833935E-5</v>
      </c>
      <c r="L2017" s="24">
        <v>0.99993472473961809</v>
      </c>
    </row>
    <row r="2018" spans="1:12" ht="165.75" x14ac:dyDescent="0.2">
      <c r="A2018" s="25" t="s">
        <v>6291</v>
      </c>
      <c r="B2018" s="25" t="s">
        <v>8549</v>
      </c>
      <c r="C2018" s="25" t="s">
        <v>74</v>
      </c>
      <c r="D2018" s="25" t="s">
        <v>6339</v>
      </c>
      <c r="E2018" s="24" t="b">
        <v>0</v>
      </c>
      <c r="F2018" s="25" t="s">
        <v>11</v>
      </c>
      <c r="G2018" s="25" t="s">
        <v>8557</v>
      </c>
      <c r="H2018" s="25" t="s">
        <v>11171</v>
      </c>
      <c r="I2018" s="25" t="s">
        <v>11172</v>
      </c>
      <c r="J2018" s="24">
        <v>4.3559877280897537E-9</v>
      </c>
      <c r="K2018" s="24">
        <v>8.4250215465108832E-12</v>
      </c>
      <c r="L2018" s="24">
        <v>0.99999999563558717</v>
      </c>
    </row>
    <row r="2019" spans="1:12" ht="178.5" x14ac:dyDescent="0.2">
      <c r="A2019" s="25" t="s">
        <v>6291</v>
      </c>
      <c r="B2019" s="25" t="s">
        <v>8549</v>
      </c>
      <c r="C2019" s="25" t="s">
        <v>74</v>
      </c>
      <c r="D2019" s="25" t="s">
        <v>6339</v>
      </c>
      <c r="E2019" s="24" t="b">
        <v>0</v>
      </c>
      <c r="F2019" s="25" t="s">
        <v>11</v>
      </c>
      <c r="G2019" s="25" t="s">
        <v>11173</v>
      </c>
      <c r="H2019" s="25" t="s">
        <v>11174</v>
      </c>
      <c r="I2019" s="25" t="s">
        <v>11175</v>
      </c>
      <c r="J2019" s="24">
        <v>1.5037746910729749E-8</v>
      </c>
      <c r="K2019" s="24">
        <v>1.1786071144815355E-10</v>
      </c>
      <c r="L2019" s="24">
        <v>0.99999998484439234</v>
      </c>
    </row>
    <row r="2020" spans="1:12" ht="153" x14ac:dyDescent="0.2">
      <c r="A2020" s="25" t="s">
        <v>3509</v>
      </c>
      <c r="B2020" s="25" t="s">
        <v>3510</v>
      </c>
      <c r="C2020" s="25" t="s">
        <v>74</v>
      </c>
      <c r="D2020" s="25" t="s">
        <v>3036</v>
      </c>
      <c r="E2020" s="24" t="b">
        <v>1</v>
      </c>
      <c r="F2020" s="25" t="s">
        <v>11</v>
      </c>
      <c r="G2020" s="25" t="s">
        <v>3514</v>
      </c>
      <c r="H2020" s="25" t="s">
        <v>3515</v>
      </c>
      <c r="I2020" s="25" t="s">
        <v>3516</v>
      </c>
      <c r="J2020" s="24">
        <v>3.7715306117430557E-23</v>
      </c>
      <c r="K2020" s="24">
        <v>3.0707643826110025E-12</v>
      </c>
      <c r="L2020" s="24">
        <v>0.99999999999692935</v>
      </c>
    </row>
    <row r="2021" spans="1:12" ht="191.25" x14ac:dyDescent="0.2">
      <c r="A2021" s="25" t="s">
        <v>3509</v>
      </c>
      <c r="B2021" s="25" t="s">
        <v>3298</v>
      </c>
      <c r="C2021" s="25" t="s">
        <v>74</v>
      </c>
      <c r="D2021" s="25" t="s">
        <v>3036</v>
      </c>
      <c r="E2021" s="24" t="b">
        <v>1</v>
      </c>
      <c r="F2021" s="25" t="s">
        <v>11</v>
      </c>
      <c r="G2021" s="25" t="s">
        <v>3517</v>
      </c>
      <c r="H2021" s="25" t="s">
        <v>3518</v>
      </c>
      <c r="I2021" s="25" t="s">
        <v>3519</v>
      </c>
      <c r="J2021" s="24">
        <v>2.566412361279519E-24</v>
      </c>
      <c r="K2021" s="24">
        <v>1.85074499843435E-14</v>
      </c>
      <c r="L2021" s="24">
        <v>0.99999999999998157</v>
      </c>
    </row>
    <row r="2022" spans="1:12" ht="229.5" x14ac:dyDescent="0.2">
      <c r="A2022" s="25" t="s">
        <v>3509</v>
      </c>
      <c r="B2022" s="25" t="s">
        <v>3520</v>
      </c>
      <c r="C2022" s="25" t="s">
        <v>74</v>
      </c>
      <c r="D2022" s="25" t="s">
        <v>3036</v>
      </c>
      <c r="E2022" s="24" t="b">
        <v>1</v>
      </c>
      <c r="F2022" s="25" t="s">
        <v>11</v>
      </c>
      <c r="G2022" s="25" t="s">
        <v>3521</v>
      </c>
      <c r="H2022" s="25" t="s">
        <v>3522</v>
      </c>
      <c r="I2022" s="25" t="s">
        <v>3523</v>
      </c>
      <c r="J2022" s="24">
        <v>1.816999904925207E-20</v>
      </c>
      <c r="K2022" s="24">
        <v>2.4548529355061378E-13</v>
      </c>
      <c r="L2022" s="24">
        <v>0.99999999999975442</v>
      </c>
    </row>
    <row r="2023" spans="1:12" ht="114.75" x14ac:dyDescent="0.2">
      <c r="A2023" s="25" t="s">
        <v>3509</v>
      </c>
      <c r="B2023" s="25" t="s">
        <v>3524</v>
      </c>
      <c r="C2023" s="25" t="s">
        <v>74</v>
      </c>
      <c r="D2023" s="25" t="s">
        <v>3036</v>
      </c>
      <c r="E2023" s="24" t="b">
        <v>1</v>
      </c>
      <c r="F2023" s="25" t="s">
        <v>11</v>
      </c>
      <c r="G2023" s="25" t="s">
        <v>3522</v>
      </c>
      <c r="H2023" s="25" t="s">
        <v>3525</v>
      </c>
      <c r="I2023" s="25" t="s">
        <v>3526</v>
      </c>
      <c r="J2023" s="24">
        <v>6.7558978937143953E-23</v>
      </c>
      <c r="K2023" s="24">
        <v>2.1732317947827043E-11</v>
      </c>
      <c r="L2023" s="24">
        <v>0.99999999997826761</v>
      </c>
    </row>
    <row r="2024" spans="1:12" ht="165.75" x14ac:dyDescent="0.2">
      <c r="A2024" s="25" t="s">
        <v>5322</v>
      </c>
      <c r="B2024" s="25" t="s">
        <v>5323</v>
      </c>
      <c r="C2024" s="25" t="s">
        <v>74</v>
      </c>
      <c r="D2024" s="25" t="s">
        <v>4127</v>
      </c>
      <c r="E2024" s="24" t="b">
        <v>0</v>
      </c>
      <c r="F2024" s="25" t="s">
        <v>11</v>
      </c>
      <c r="G2024" s="25" t="s">
        <v>10252</v>
      </c>
      <c r="H2024" s="25" t="s">
        <v>10253</v>
      </c>
      <c r="I2024" s="25" t="s">
        <v>10254</v>
      </c>
      <c r="J2024" s="24">
        <v>2.9645796483713794E-4</v>
      </c>
      <c r="K2024" s="24">
        <v>7.2814775797177169E-8</v>
      </c>
      <c r="L2024" s="24">
        <v>0.999703469220387</v>
      </c>
    </row>
    <row r="2025" spans="1:12" ht="102" x14ac:dyDescent="0.2">
      <c r="A2025" s="25" t="s">
        <v>5322</v>
      </c>
      <c r="B2025" s="25" t="s">
        <v>5323</v>
      </c>
      <c r="C2025" s="25" t="s">
        <v>74</v>
      </c>
      <c r="D2025" s="25" t="s">
        <v>4127</v>
      </c>
      <c r="E2025" s="24" t="b">
        <v>0</v>
      </c>
      <c r="F2025" s="25" t="s">
        <v>11</v>
      </c>
      <c r="G2025" s="25" t="s">
        <v>10255</v>
      </c>
      <c r="H2025" s="25" t="s">
        <v>10256</v>
      </c>
      <c r="I2025" s="25" t="s">
        <v>5329</v>
      </c>
      <c r="J2025" s="24">
        <v>8.8766012112152001E-2</v>
      </c>
      <c r="K2025" s="24">
        <v>9.8361818847545805E-8</v>
      </c>
      <c r="L2025" s="24">
        <v>0.91123388952602924</v>
      </c>
    </row>
    <row r="2026" spans="1:12" ht="153" x14ac:dyDescent="0.2">
      <c r="A2026" s="25" t="s">
        <v>692</v>
      </c>
      <c r="B2026" s="25" t="s">
        <v>697</v>
      </c>
      <c r="C2026" s="25" t="s">
        <v>74</v>
      </c>
      <c r="D2026" s="25" t="s">
        <v>407</v>
      </c>
      <c r="E2026" s="24" t="b">
        <v>0</v>
      </c>
      <c r="F2026" s="25" t="s">
        <v>11</v>
      </c>
      <c r="G2026" s="25" t="s">
        <v>698</v>
      </c>
      <c r="H2026" s="25" t="s">
        <v>699</v>
      </c>
      <c r="I2026" s="25" t="s">
        <v>700</v>
      </c>
      <c r="J2026" s="24">
        <v>2.9274075940602947E-6</v>
      </c>
      <c r="K2026" s="24">
        <v>7.3097829398322205E-8</v>
      </c>
      <c r="L2026" s="24">
        <v>0.99999699949457654</v>
      </c>
    </row>
    <row r="2027" spans="1:12" ht="102" x14ac:dyDescent="0.2">
      <c r="A2027" s="25" t="s">
        <v>7806</v>
      </c>
      <c r="B2027" s="25" t="s">
        <v>7807</v>
      </c>
      <c r="C2027" s="25" t="s">
        <v>74</v>
      </c>
      <c r="D2027" s="25" t="s">
        <v>6339</v>
      </c>
      <c r="E2027" s="24" t="b">
        <v>0</v>
      </c>
      <c r="F2027" s="25" t="s">
        <v>11</v>
      </c>
      <c r="G2027" s="25" t="s">
        <v>7811</v>
      </c>
      <c r="H2027" s="25" t="s">
        <v>7812</v>
      </c>
      <c r="I2027" s="25" t="s">
        <v>10930</v>
      </c>
      <c r="J2027" s="24">
        <v>1.9933685544809537E-8</v>
      </c>
      <c r="K2027" s="24">
        <v>1.9849557910072658E-10</v>
      </c>
      <c r="L2027" s="24">
        <v>0.99999997986781897</v>
      </c>
    </row>
    <row r="2028" spans="1:12" ht="76.5" x14ac:dyDescent="0.2">
      <c r="A2028" s="25" t="s">
        <v>7806</v>
      </c>
      <c r="B2028" s="25" t="s">
        <v>7807</v>
      </c>
      <c r="C2028" s="25" t="s">
        <v>74</v>
      </c>
      <c r="D2028" s="25" t="s">
        <v>6339</v>
      </c>
      <c r="E2028" s="24" t="b">
        <v>0</v>
      </c>
      <c r="F2028" s="25" t="s">
        <v>11</v>
      </c>
      <c r="G2028" s="25" t="s">
        <v>7812</v>
      </c>
      <c r="H2028" s="25" t="s">
        <v>10930</v>
      </c>
      <c r="I2028" s="25" t="s">
        <v>9085</v>
      </c>
      <c r="J2028" s="24">
        <v>4.3696759944102708E-8</v>
      </c>
      <c r="K2028" s="24">
        <v>3.4209322103348683E-11</v>
      </c>
      <c r="L2028" s="24">
        <v>0.9999999562690306</v>
      </c>
    </row>
    <row r="2029" spans="1:12" ht="51" x14ac:dyDescent="0.2">
      <c r="A2029" s="25" t="s">
        <v>7806</v>
      </c>
      <c r="B2029" s="25" t="s">
        <v>7807</v>
      </c>
      <c r="C2029" s="25" t="s">
        <v>74</v>
      </c>
      <c r="D2029" s="25" t="s">
        <v>6339</v>
      </c>
      <c r="E2029" s="24" t="b">
        <v>0</v>
      </c>
      <c r="F2029" s="25" t="s">
        <v>11</v>
      </c>
      <c r="G2029" s="25" t="s">
        <v>7814</v>
      </c>
      <c r="H2029" s="25" t="s">
        <v>10931</v>
      </c>
      <c r="I2029" s="25" t="s">
        <v>9085</v>
      </c>
      <c r="J2029" s="24">
        <v>6.8618027019439194E-7</v>
      </c>
      <c r="K2029" s="24">
        <v>1.3457665012893373E-9</v>
      </c>
      <c r="L2029" s="24">
        <v>0.99999931247396345</v>
      </c>
    </row>
    <row r="2030" spans="1:12" ht="127.5" x14ac:dyDescent="0.2">
      <c r="A2030" s="25" t="s">
        <v>7806</v>
      </c>
      <c r="B2030" s="25" t="s">
        <v>7816</v>
      </c>
      <c r="C2030" s="25" t="s">
        <v>74</v>
      </c>
      <c r="D2030" s="25" t="s">
        <v>6339</v>
      </c>
      <c r="E2030" s="24" t="b">
        <v>0</v>
      </c>
      <c r="F2030" s="25" t="s">
        <v>11</v>
      </c>
      <c r="G2030" s="25" t="s">
        <v>10932</v>
      </c>
      <c r="H2030" s="25" t="s">
        <v>7818</v>
      </c>
      <c r="I2030" s="25" t="s">
        <v>7819</v>
      </c>
      <c r="J2030" s="24">
        <v>7.2132687365963039E-13</v>
      </c>
      <c r="K2030" s="24">
        <v>1.6200617810634622E-12</v>
      </c>
      <c r="L2030" s="24">
        <v>0.99999999999765854</v>
      </c>
    </row>
    <row r="2031" spans="1:12" ht="127.5" x14ac:dyDescent="0.2">
      <c r="A2031" s="25" t="s">
        <v>7806</v>
      </c>
      <c r="B2031" s="25" t="s">
        <v>7807</v>
      </c>
      <c r="C2031" s="25" t="s">
        <v>74</v>
      </c>
      <c r="D2031" s="25" t="s">
        <v>6339</v>
      </c>
      <c r="E2031" s="24" t="b">
        <v>0</v>
      </c>
      <c r="F2031" s="25" t="s">
        <v>11</v>
      </c>
      <c r="G2031" s="25" t="s">
        <v>7818</v>
      </c>
      <c r="H2031" s="25" t="s">
        <v>7820</v>
      </c>
      <c r="I2031" s="25" t="s">
        <v>10933</v>
      </c>
      <c r="J2031" s="24">
        <v>3.4247320428045964E-10</v>
      </c>
      <c r="K2031" s="24">
        <v>4.5031016810608589E-11</v>
      </c>
      <c r="L2031" s="24">
        <v>0.99999999961249575</v>
      </c>
    </row>
    <row r="2032" spans="1:12" ht="127.5" x14ac:dyDescent="0.2">
      <c r="A2032" s="25" t="s">
        <v>7806</v>
      </c>
      <c r="B2032" s="25" t="s">
        <v>7807</v>
      </c>
      <c r="C2032" s="25" t="s">
        <v>74</v>
      </c>
      <c r="D2032" s="25" t="s">
        <v>6339</v>
      </c>
      <c r="E2032" s="24" t="b">
        <v>0</v>
      </c>
      <c r="F2032" s="25" t="s">
        <v>11</v>
      </c>
      <c r="G2032" s="25" t="s">
        <v>10934</v>
      </c>
      <c r="H2032" s="25" t="s">
        <v>10935</v>
      </c>
      <c r="I2032" s="25" t="s">
        <v>9085</v>
      </c>
      <c r="J2032" s="24">
        <v>2.6985761697578511E-10</v>
      </c>
      <c r="K2032" s="24">
        <v>6.5326785287140805E-12</v>
      </c>
      <c r="L2032" s="24">
        <v>0.99999999972360976</v>
      </c>
    </row>
    <row r="2033" spans="1:12" ht="114.75" x14ac:dyDescent="0.2">
      <c r="A2033" s="25" t="s">
        <v>5015</v>
      </c>
      <c r="B2033" s="25" t="s">
        <v>5016</v>
      </c>
      <c r="C2033" s="25" t="s">
        <v>74</v>
      </c>
      <c r="D2033" s="25" t="s">
        <v>4127</v>
      </c>
      <c r="E2033" s="24" t="b">
        <v>1</v>
      </c>
      <c r="F2033" s="25" t="s">
        <v>11</v>
      </c>
      <c r="G2033" s="25" t="s">
        <v>9085</v>
      </c>
      <c r="H2033" s="25" t="s">
        <v>5020</v>
      </c>
      <c r="I2033" s="25" t="s">
        <v>10177</v>
      </c>
      <c r="J2033" s="24">
        <v>1.1406984919570366E-19</v>
      </c>
      <c r="K2033" s="24">
        <v>5.1691697735009471E-16</v>
      </c>
      <c r="L2033" s="24">
        <v>0.99999999999999956</v>
      </c>
    </row>
    <row r="2034" spans="1:12" ht="153" x14ac:dyDescent="0.2">
      <c r="A2034" s="25" t="s">
        <v>5015</v>
      </c>
      <c r="B2034" s="25" t="s">
        <v>5016</v>
      </c>
      <c r="C2034" s="25" t="s">
        <v>74</v>
      </c>
      <c r="D2034" s="25" t="s">
        <v>4127</v>
      </c>
      <c r="E2034" s="24" t="b">
        <v>0</v>
      </c>
      <c r="F2034" s="25" t="s">
        <v>11</v>
      </c>
      <c r="G2034" s="25" t="s">
        <v>5022</v>
      </c>
      <c r="H2034" s="25" t="s">
        <v>5023</v>
      </c>
      <c r="I2034" s="25" t="s">
        <v>5024</v>
      </c>
      <c r="J2034" s="24">
        <v>1.4395953943979465E-4</v>
      </c>
      <c r="K2034" s="24">
        <v>3.4174864350801392E-9</v>
      </c>
      <c r="L2034" s="24">
        <v>0.9998560370430738</v>
      </c>
    </row>
    <row r="2035" spans="1:12" ht="127.5" x14ac:dyDescent="0.2">
      <c r="A2035" s="25" t="s">
        <v>5015</v>
      </c>
      <c r="B2035" s="25" t="s">
        <v>8968</v>
      </c>
      <c r="C2035" s="25" t="s">
        <v>74</v>
      </c>
      <c r="D2035" s="25" t="s">
        <v>8821</v>
      </c>
      <c r="E2035" s="24" t="b">
        <v>0</v>
      </c>
      <c r="F2035" s="25" t="s">
        <v>11</v>
      </c>
      <c r="G2035" s="25" t="s">
        <v>5023</v>
      </c>
      <c r="H2035" s="25" t="s">
        <v>8978</v>
      </c>
      <c r="I2035" s="25" t="s">
        <v>11289</v>
      </c>
      <c r="J2035" s="24">
        <v>1.9119940489602393E-7</v>
      </c>
      <c r="K2035" s="24">
        <v>9.0457354160801027E-12</v>
      </c>
      <c r="L2035" s="24">
        <v>0.99999980879154926</v>
      </c>
    </row>
    <row r="2036" spans="1:12" ht="63.75" x14ac:dyDescent="0.2">
      <c r="A2036" s="25" t="s">
        <v>5015</v>
      </c>
      <c r="B2036" s="25" t="s">
        <v>8968</v>
      </c>
      <c r="C2036" s="25" t="s">
        <v>74</v>
      </c>
      <c r="D2036" s="25" t="s">
        <v>8821</v>
      </c>
      <c r="E2036" s="24" t="b">
        <v>1</v>
      </c>
      <c r="F2036" s="25" t="s">
        <v>11</v>
      </c>
      <c r="G2036" s="25" t="s">
        <v>8980</v>
      </c>
      <c r="H2036" s="25" t="s">
        <v>8981</v>
      </c>
      <c r="I2036" s="25" t="s">
        <v>8982</v>
      </c>
      <c r="J2036" s="24">
        <v>2.6744310935571761E-21</v>
      </c>
      <c r="K2036" s="24">
        <v>4.9269318728416276E-17</v>
      </c>
      <c r="L2036" s="24">
        <v>1</v>
      </c>
    </row>
    <row r="2037" spans="1:12" ht="153" x14ac:dyDescent="0.2">
      <c r="A2037" s="25" t="s">
        <v>2521</v>
      </c>
      <c r="B2037" s="25" t="s">
        <v>2522</v>
      </c>
      <c r="C2037" s="25" t="s">
        <v>74</v>
      </c>
      <c r="D2037" s="25" t="s">
        <v>407</v>
      </c>
      <c r="E2037" s="24" t="b">
        <v>0</v>
      </c>
      <c r="F2037" s="25" t="s">
        <v>11</v>
      </c>
      <c r="G2037" s="25" t="s">
        <v>2526</v>
      </c>
      <c r="H2037" s="25" t="s">
        <v>2527</v>
      </c>
      <c r="I2037" s="25" t="s">
        <v>2528</v>
      </c>
      <c r="J2037" s="24">
        <v>1.0824466265531305E-3</v>
      </c>
      <c r="K2037" s="24">
        <v>0.13076338086313949</v>
      </c>
      <c r="L2037" s="24">
        <v>0.86815417251030735</v>
      </c>
    </row>
    <row r="2038" spans="1:12" ht="165.75" x14ac:dyDescent="0.2">
      <c r="A2038" s="25" t="s">
        <v>4867</v>
      </c>
      <c r="B2038" s="25" t="s">
        <v>4870</v>
      </c>
      <c r="C2038" s="25" t="s">
        <v>74</v>
      </c>
      <c r="D2038" s="25" t="s">
        <v>4127</v>
      </c>
      <c r="E2038" s="24" t="b">
        <v>0</v>
      </c>
      <c r="F2038" s="25" t="s">
        <v>11</v>
      </c>
      <c r="G2038" s="25" t="s">
        <v>4874</v>
      </c>
      <c r="H2038" s="25" t="s">
        <v>4875</v>
      </c>
      <c r="I2038" s="25" t="s">
        <v>4876</v>
      </c>
      <c r="J2038" s="24">
        <v>5.2629432823755339E-6</v>
      </c>
      <c r="K2038" s="24">
        <v>1.0079299915622793E-6</v>
      </c>
      <c r="L2038" s="24">
        <v>0.99999372912672602</v>
      </c>
    </row>
    <row r="2039" spans="1:12" ht="89.25" x14ac:dyDescent="0.2">
      <c r="A2039" s="25" t="s">
        <v>3767</v>
      </c>
      <c r="B2039" s="25" t="s">
        <v>3777</v>
      </c>
      <c r="C2039" s="25" t="s">
        <v>74</v>
      </c>
      <c r="D2039" s="25" t="s">
        <v>3710</v>
      </c>
      <c r="E2039" s="24" t="b">
        <v>1</v>
      </c>
      <c r="F2039" s="25" t="s">
        <v>11</v>
      </c>
      <c r="G2039" s="25" t="s">
        <v>3778</v>
      </c>
      <c r="H2039" s="25" t="s">
        <v>3779</v>
      </c>
      <c r="I2039" s="25" t="s">
        <v>3780</v>
      </c>
      <c r="J2039" s="24">
        <v>2.17670427093569E-22</v>
      </c>
      <c r="K2039" s="24">
        <v>1.665034202446267E-14</v>
      </c>
      <c r="L2039" s="24">
        <v>0.99999999999998335</v>
      </c>
    </row>
    <row r="2040" spans="1:12" ht="76.5" x14ac:dyDescent="0.2">
      <c r="A2040" s="25" t="s">
        <v>3767</v>
      </c>
      <c r="B2040" s="25" t="s">
        <v>3784</v>
      </c>
      <c r="C2040" s="25" t="s">
        <v>74</v>
      </c>
      <c r="D2040" s="25" t="s">
        <v>3710</v>
      </c>
      <c r="E2040" s="24" t="b">
        <v>1</v>
      </c>
      <c r="F2040" s="25" t="s">
        <v>11</v>
      </c>
      <c r="G2040" s="25" t="s">
        <v>3778</v>
      </c>
      <c r="H2040" s="25" t="s">
        <v>3785</v>
      </c>
      <c r="I2040" s="25" t="s">
        <v>3786</v>
      </c>
      <c r="J2040" s="24">
        <v>2.17670427093569E-22</v>
      </c>
      <c r="K2040" s="24">
        <v>1.665034202446267E-14</v>
      </c>
      <c r="L2040" s="24">
        <v>0.99999999999998335</v>
      </c>
    </row>
    <row r="2041" spans="1:12" ht="89.25" x14ac:dyDescent="0.2">
      <c r="A2041" s="25" t="s">
        <v>3767</v>
      </c>
      <c r="B2041" s="25" t="s">
        <v>3784</v>
      </c>
      <c r="C2041" s="25" t="s">
        <v>74</v>
      </c>
      <c r="D2041" s="25" t="s">
        <v>3710</v>
      </c>
      <c r="E2041" s="24" t="b">
        <v>1</v>
      </c>
      <c r="F2041" s="25" t="s">
        <v>11</v>
      </c>
      <c r="G2041" s="25" t="s">
        <v>9085</v>
      </c>
      <c r="H2041" s="25" t="s">
        <v>3787</v>
      </c>
      <c r="I2041" s="25" t="s">
        <v>3788</v>
      </c>
      <c r="J2041" s="24">
        <v>1.73953250607579E-22</v>
      </c>
      <c r="K2041" s="24">
        <v>2.9723925102626747E-13</v>
      </c>
      <c r="L2041" s="24">
        <v>0.99999999999970268</v>
      </c>
    </row>
    <row r="2042" spans="1:12" ht="51" x14ac:dyDescent="0.2">
      <c r="A2042" s="25" t="s">
        <v>3767</v>
      </c>
      <c r="B2042" s="25" t="s">
        <v>3792</v>
      </c>
      <c r="C2042" s="25" t="s">
        <v>74</v>
      </c>
      <c r="D2042" s="25" t="s">
        <v>3710</v>
      </c>
      <c r="E2042" s="24" t="b">
        <v>1</v>
      </c>
      <c r="F2042" s="25" t="s">
        <v>11</v>
      </c>
      <c r="G2042" s="25" t="s">
        <v>3778</v>
      </c>
      <c r="H2042" s="25" t="s">
        <v>3793</v>
      </c>
      <c r="I2042" s="25" t="s">
        <v>3794</v>
      </c>
      <c r="J2042" s="24">
        <v>5.2312258251789672E-22</v>
      </c>
      <c r="K2042" s="24">
        <v>5.1991744248780965E-14</v>
      </c>
      <c r="L2042" s="24">
        <v>0.99999999999994804</v>
      </c>
    </row>
    <row r="2043" spans="1:12" ht="114.75" x14ac:dyDescent="0.2">
      <c r="A2043" s="25" t="s">
        <v>789</v>
      </c>
      <c r="B2043" s="25" t="s">
        <v>790</v>
      </c>
      <c r="C2043" s="25" t="s">
        <v>74</v>
      </c>
      <c r="D2043" s="25" t="s">
        <v>407</v>
      </c>
      <c r="E2043" s="24" t="b">
        <v>0</v>
      </c>
      <c r="F2043" s="25" t="s">
        <v>11</v>
      </c>
      <c r="G2043" s="25" t="s">
        <v>9207</v>
      </c>
      <c r="H2043" s="25" t="s">
        <v>792</v>
      </c>
      <c r="I2043" s="25" t="s">
        <v>793</v>
      </c>
      <c r="J2043" s="24">
        <v>1.792065188112309E-6</v>
      </c>
      <c r="K2043" s="24">
        <v>2.6402811549065264E-3</v>
      </c>
      <c r="L2043" s="24">
        <v>0.99735792677990531</v>
      </c>
    </row>
    <row r="2044" spans="1:12" ht="191.25" x14ac:dyDescent="0.2">
      <c r="A2044" s="25" t="s">
        <v>789</v>
      </c>
      <c r="B2044" s="25" t="s">
        <v>794</v>
      </c>
      <c r="C2044" s="25" t="s">
        <v>74</v>
      </c>
      <c r="D2044" s="25" t="s">
        <v>407</v>
      </c>
      <c r="E2044" s="24" t="b">
        <v>0</v>
      </c>
      <c r="F2044" s="25" t="s">
        <v>11</v>
      </c>
      <c r="G2044" s="25" t="s">
        <v>792</v>
      </c>
      <c r="H2044" s="25" t="s">
        <v>795</v>
      </c>
      <c r="I2044" s="25" t="s">
        <v>9208</v>
      </c>
      <c r="J2044" s="24">
        <v>5.0012790646672809E-6</v>
      </c>
      <c r="K2044" s="24">
        <v>2.8531791542801881E-4</v>
      </c>
      <c r="L2044" s="24">
        <v>0.99970968080550726</v>
      </c>
    </row>
    <row r="2045" spans="1:12" ht="178.5" x14ac:dyDescent="0.2">
      <c r="A2045" s="25" t="s">
        <v>789</v>
      </c>
      <c r="B2045" s="25" t="s">
        <v>797</v>
      </c>
      <c r="C2045" s="25" t="s">
        <v>74</v>
      </c>
      <c r="D2045" s="25" t="s">
        <v>407</v>
      </c>
      <c r="E2045" s="24" t="b">
        <v>0</v>
      </c>
      <c r="F2045" s="25" t="s">
        <v>11</v>
      </c>
      <c r="G2045" s="25" t="s">
        <v>795</v>
      </c>
      <c r="H2045" s="25" t="s">
        <v>798</v>
      </c>
      <c r="I2045" s="25" t="s">
        <v>9209</v>
      </c>
      <c r="J2045" s="24">
        <v>1.2606701460223682E-4</v>
      </c>
      <c r="K2045" s="24">
        <v>4.9603188780458123E-4</v>
      </c>
      <c r="L2045" s="24">
        <v>0.99937790109759328</v>
      </c>
    </row>
    <row r="2046" spans="1:12" ht="255" x14ac:dyDescent="0.2">
      <c r="A2046" s="25" t="s">
        <v>789</v>
      </c>
      <c r="B2046" s="25" t="s">
        <v>800</v>
      </c>
      <c r="C2046" s="25" t="s">
        <v>74</v>
      </c>
      <c r="D2046" s="25" t="s">
        <v>407</v>
      </c>
      <c r="E2046" s="24" t="b">
        <v>0</v>
      </c>
      <c r="F2046" s="25" t="s">
        <v>11</v>
      </c>
      <c r="G2046" s="25" t="s">
        <v>801</v>
      </c>
      <c r="H2046" s="25" t="s">
        <v>9210</v>
      </c>
      <c r="I2046" s="25" t="s">
        <v>9211</v>
      </c>
      <c r="J2046" s="24">
        <v>1.9409897813814331E-2</v>
      </c>
      <c r="K2046" s="24">
        <v>1.0105673672678133E-2</v>
      </c>
      <c r="L2046" s="24">
        <v>0.97048442851350747</v>
      </c>
    </row>
    <row r="2047" spans="1:12" ht="191.25" x14ac:dyDescent="0.2">
      <c r="A2047" s="25" t="s">
        <v>789</v>
      </c>
      <c r="B2047" s="25" t="s">
        <v>804</v>
      </c>
      <c r="C2047" s="25" t="s">
        <v>74</v>
      </c>
      <c r="D2047" s="25" t="s">
        <v>407</v>
      </c>
      <c r="E2047" s="24" t="b">
        <v>0</v>
      </c>
      <c r="F2047" s="25" t="s">
        <v>11</v>
      </c>
      <c r="G2047" s="25" t="s">
        <v>9210</v>
      </c>
      <c r="H2047" s="25" t="s">
        <v>9212</v>
      </c>
      <c r="I2047" s="25" t="s">
        <v>9213</v>
      </c>
      <c r="J2047" s="24">
        <v>1.3692519413511698E-7</v>
      </c>
      <c r="K2047" s="24">
        <v>1.7239708897505018E-6</v>
      </c>
      <c r="L2047" s="24">
        <v>0.999998139103916</v>
      </c>
    </row>
    <row r="2048" spans="1:12" ht="89.25" x14ac:dyDescent="0.2">
      <c r="A2048" s="25" t="s">
        <v>789</v>
      </c>
      <c r="B2048" s="25" t="s">
        <v>807</v>
      </c>
      <c r="C2048" s="25" t="s">
        <v>74</v>
      </c>
      <c r="D2048" s="25" t="s">
        <v>407</v>
      </c>
      <c r="E2048" s="24" t="b">
        <v>0</v>
      </c>
      <c r="F2048" s="25" t="s">
        <v>11</v>
      </c>
      <c r="G2048" s="25" t="s">
        <v>9214</v>
      </c>
      <c r="H2048" s="25" t="s">
        <v>9215</v>
      </c>
      <c r="I2048" s="25" t="s">
        <v>9085</v>
      </c>
      <c r="J2048" s="24">
        <v>1.0686372601036421E-7</v>
      </c>
      <c r="K2048" s="24">
        <v>1.1549097761809957E-2</v>
      </c>
      <c r="L2048" s="24">
        <v>0.98845079537446412</v>
      </c>
    </row>
    <row r="2049" spans="1:12" ht="89.25" x14ac:dyDescent="0.2">
      <c r="A2049" s="25" t="s">
        <v>789</v>
      </c>
      <c r="B2049" s="25" t="s">
        <v>807</v>
      </c>
      <c r="C2049" s="25" t="s">
        <v>74</v>
      </c>
      <c r="D2049" s="25" t="s">
        <v>407</v>
      </c>
      <c r="E2049" s="24" t="b">
        <v>0</v>
      </c>
      <c r="F2049" s="25" t="s">
        <v>11</v>
      </c>
      <c r="G2049" s="25" t="s">
        <v>9085</v>
      </c>
      <c r="H2049" s="25" t="s">
        <v>9216</v>
      </c>
      <c r="I2049" s="25" t="s">
        <v>9217</v>
      </c>
      <c r="J2049" s="24">
        <v>4.3870748905363971E-11</v>
      </c>
      <c r="K2049" s="24">
        <v>2.1526021649519765E-3</v>
      </c>
      <c r="L2049" s="24">
        <v>0.99784739779117715</v>
      </c>
    </row>
    <row r="2050" spans="1:12" ht="344.25" x14ac:dyDescent="0.2">
      <c r="A2050" s="25" t="s">
        <v>789</v>
      </c>
      <c r="B2050" s="25" t="s">
        <v>816</v>
      </c>
      <c r="C2050" s="25" t="s">
        <v>74</v>
      </c>
      <c r="D2050" s="25" t="s">
        <v>407</v>
      </c>
      <c r="E2050" s="24" t="b">
        <v>0</v>
      </c>
      <c r="F2050" s="25" t="s">
        <v>11</v>
      </c>
      <c r="G2050" s="25" t="s">
        <v>817</v>
      </c>
      <c r="H2050" s="25" t="s">
        <v>818</v>
      </c>
      <c r="I2050" s="25" t="s">
        <v>9220</v>
      </c>
      <c r="J2050" s="24">
        <v>2.2327057173436867E-4</v>
      </c>
      <c r="K2050" s="24">
        <v>2.2350881144609719E-4</v>
      </c>
      <c r="L2050" s="24">
        <v>0.9995532206168195</v>
      </c>
    </row>
    <row r="2051" spans="1:12" ht="153" x14ac:dyDescent="0.2">
      <c r="A2051" s="25" t="s">
        <v>3001</v>
      </c>
      <c r="B2051" s="25" t="s">
        <v>3002</v>
      </c>
      <c r="C2051" s="25" t="s">
        <v>74</v>
      </c>
      <c r="D2051" s="25" t="s">
        <v>2909</v>
      </c>
      <c r="E2051" s="24" t="b">
        <v>0</v>
      </c>
      <c r="F2051" s="25" t="s">
        <v>11</v>
      </c>
      <c r="G2051" s="25" t="s">
        <v>3003</v>
      </c>
      <c r="H2051" s="25" t="s">
        <v>3004</v>
      </c>
      <c r="I2051" s="25" t="s">
        <v>3005</v>
      </c>
      <c r="J2051" s="24">
        <v>2.5453047780022527E-4</v>
      </c>
      <c r="K2051" s="24">
        <v>3.831913363350665E-7</v>
      </c>
      <c r="L2051" s="24">
        <v>0.99974508633086334</v>
      </c>
    </row>
    <row r="2052" spans="1:12" ht="76.5" x14ac:dyDescent="0.2">
      <c r="A2052" s="25" t="s">
        <v>3001</v>
      </c>
      <c r="B2052" s="25" t="s">
        <v>3006</v>
      </c>
      <c r="C2052" s="25" t="s">
        <v>74</v>
      </c>
      <c r="D2052" s="25" t="s">
        <v>2909</v>
      </c>
      <c r="E2052" s="24" t="b">
        <v>0</v>
      </c>
      <c r="F2052" s="25" t="s">
        <v>11</v>
      </c>
      <c r="G2052" s="25" t="s">
        <v>9620</v>
      </c>
      <c r="H2052" s="25" t="s">
        <v>3008</v>
      </c>
      <c r="I2052" s="25" t="s">
        <v>3009</v>
      </c>
      <c r="J2052" s="24">
        <v>2.3940037339994732E-6</v>
      </c>
      <c r="K2052" s="24">
        <v>1.8379094728154683E-9</v>
      </c>
      <c r="L2052" s="24">
        <v>0.99999760415835648</v>
      </c>
    </row>
    <row r="2053" spans="1:12" ht="38.25" x14ac:dyDescent="0.2">
      <c r="A2053" s="25" t="s">
        <v>7637</v>
      </c>
      <c r="B2053" s="25" t="s">
        <v>7642</v>
      </c>
      <c r="C2053" s="25" t="s">
        <v>74</v>
      </c>
      <c r="D2053" s="25" t="s">
        <v>6339</v>
      </c>
      <c r="E2053" s="24" t="b">
        <v>0</v>
      </c>
      <c r="F2053" s="25" t="s">
        <v>11</v>
      </c>
      <c r="G2053" s="25" t="s">
        <v>7643</v>
      </c>
      <c r="H2053" s="25" t="s">
        <v>7644</v>
      </c>
      <c r="I2053" s="25" t="s">
        <v>9085</v>
      </c>
      <c r="J2053" s="24">
        <v>1.2751363752832284E-2</v>
      </c>
      <c r="K2053" s="24">
        <v>1.0716246706875144E-7</v>
      </c>
      <c r="L2053" s="24">
        <v>0.98724852908470062</v>
      </c>
    </row>
    <row r="2054" spans="1:12" ht="140.25" x14ac:dyDescent="0.2">
      <c r="A2054" s="25" t="s">
        <v>7637</v>
      </c>
      <c r="B2054" s="25" t="s">
        <v>7645</v>
      </c>
      <c r="C2054" s="25" t="s">
        <v>74</v>
      </c>
      <c r="D2054" s="25" t="s">
        <v>6339</v>
      </c>
      <c r="E2054" s="24" t="b">
        <v>0</v>
      </c>
      <c r="F2054" s="25" t="s">
        <v>11</v>
      </c>
      <c r="G2054" s="25" t="s">
        <v>7646</v>
      </c>
      <c r="H2054" s="25" t="s">
        <v>7647</v>
      </c>
      <c r="I2054" s="25" t="s">
        <v>7648</v>
      </c>
      <c r="J2054" s="24">
        <v>2.2811870996504899E-4</v>
      </c>
      <c r="K2054" s="24">
        <v>5.1434110672765055E-9</v>
      </c>
      <c r="L2054" s="24">
        <v>0.99977187614662388</v>
      </c>
    </row>
    <row r="2055" spans="1:12" ht="89.25" x14ac:dyDescent="0.2">
      <c r="A2055" s="25" t="s">
        <v>7637</v>
      </c>
      <c r="B2055" s="25" t="s">
        <v>7649</v>
      </c>
      <c r="C2055" s="25" t="s">
        <v>74</v>
      </c>
      <c r="D2055" s="25" t="s">
        <v>6339</v>
      </c>
      <c r="E2055" s="24" t="b">
        <v>0</v>
      </c>
      <c r="F2055" s="25" t="s">
        <v>11</v>
      </c>
      <c r="G2055" s="25" t="s">
        <v>7647</v>
      </c>
      <c r="H2055" s="25" t="s">
        <v>7650</v>
      </c>
      <c r="I2055" s="25" t="s">
        <v>7651</v>
      </c>
      <c r="J2055" s="24">
        <v>3.5128518643632711E-4</v>
      </c>
      <c r="K2055" s="24">
        <v>1.3975771316889149E-9</v>
      </c>
      <c r="L2055" s="24">
        <v>0.99964871341598649</v>
      </c>
    </row>
    <row r="2056" spans="1:12" ht="102" x14ac:dyDescent="0.2">
      <c r="A2056" s="25" t="s">
        <v>7637</v>
      </c>
      <c r="B2056" s="25" t="s">
        <v>7649</v>
      </c>
      <c r="C2056" s="25" t="s">
        <v>74</v>
      </c>
      <c r="D2056" s="25" t="s">
        <v>6339</v>
      </c>
      <c r="E2056" s="24" t="b">
        <v>0</v>
      </c>
      <c r="F2056" s="25" t="s">
        <v>11</v>
      </c>
      <c r="G2056" s="25" t="s">
        <v>7650</v>
      </c>
      <c r="H2056" s="25" t="s">
        <v>7652</v>
      </c>
      <c r="I2056" s="25" t="s">
        <v>7653</v>
      </c>
      <c r="J2056" s="24">
        <v>1.4333598430405031E-2</v>
      </c>
      <c r="K2056" s="24">
        <v>7.7802725809593436E-8</v>
      </c>
      <c r="L2056" s="24">
        <v>0.98566632376686913</v>
      </c>
    </row>
    <row r="2057" spans="1:12" ht="255" x14ac:dyDescent="0.2">
      <c r="A2057" s="25" t="s">
        <v>2845</v>
      </c>
      <c r="B2057" s="25" t="s">
        <v>2846</v>
      </c>
      <c r="C2057" s="25" t="s">
        <v>74</v>
      </c>
      <c r="D2057" s="25" t="s">
        <v>2780</v>
      </c>
      <c r="E2057" s="24" t="b">
        <v>0</v>
      </c>
      <c r="F2057" s="25" t="s">
        <v>11</v>
      </c>
      <c r="G2057" s="25" t="s">
        <v>2847</v>
      </c>
      <c r="H2057" s="25" t="s">
        <v>9593</v>
      </c>
      <c r="I2057" s="25" t="s">
        <v>9594</v>
      </c>
      <c r="J2057" s="24">
        <v>9.5821571269011005E-4</v>
      </c>
      <c r="K2057" s="24">
        <v>1.0035940396866324E-5</v>
      </c>
      <c r="L2057" s="24">
        <v>0.999031748346913</v>
      </c>
    </row>
    <row r="2058" spans="1:12" ht="76.5" x14ac:dyDescent="0.2">
      <c r="A2058" s="25" t="s">
        <v>3034</v>
      </c>
      <c r="B2058" s="25" t="s">
        <v>3035</v>
      </c>
      <c r="C2058" s="25" t="s">
        <v>74</v>
      </c>
      <c r="D2058" s="25" t="s">
        <v>3036</v>
      </c>
      <c r="E2058" s="24" t="b">
        <v>0</v>
      </c>
      <c r="F2058" s="25" t="s">
        <v>11</v>
      </c>
      <c r="G2058" s="25" t="s">
        <v>3037</v>
      </c>
      <c r="H2058" s="25" t="s">
        <v>3038</v>
      </c>
      <c r="I2058" s="25" t="s">
        <v>3039</v>
      </c>
      <c r="J2058" s="24">
        <v>1.3256965900327725E-6</v>
      </c>
      <c r="K2058" s="24">
        <v>8.2095547365197075E-6</v>
      </c>
      <c r="L2058" s="24">
        <v>0.99999046474867348</v>
      </c>
    </row>
    <row r="2059" spans="1:12" ht="38.25" x14ac:dyDescent="0.2">
      <c r="A2059" s="25" t="s">
        <v>3034</v>
      </c>
      <c r="B2059" s="25" t="s">
        <v>3035</v>
      </c>
      <c r="C2059" s="25" t="s">
        <v>74</v>
      </c>
      <c r="D2059" s="25" t="s">
        <v>3036</v>
      </c>
      <c r="E2059" s="24" t="b">
        <v>0</v>
      </c>
      <c r="F2059" s="25" t="s">
        <v>11</v>
      </c>
      <c r="G2059" s="25" t="s">
        <v>3040</v>
      </c>
      <c r="H2059" s="25" t="s">
        <v>3041</v>
      </c>
      <c r="I2059" s="25" t="s">
        <v>9085</v>
      </c>
      <c r="J2059" s="24">
        <v>2.4973157335846018E-5</v>
      </c>
      <c r="K2059" s="24">
        <v>6.1193258516473691E-4</v>
      </c>
      <c r="L2059" s="24">
        <v>0.99936309425749936</v>
      </c>
    </row>
    <row r="2060" spans="1:12" ht="165.75" x14ac:dyDescent="0.2">
      <c r="A2060" s="25" t="s">
        <v>2813</v>
      </c>
      <c r="B2060" s="25" t="s">
        <v>2814</v>
      </c>
      <c r="C2060" s="25" t="s">
        <v>74</v>
      </c>
      <c r="D2060" s="25" t="s">
        <v>2780</v>
      </c>
      <c r="E2060" s="24" t="b">
        <v>0</v>
      </c>
      <c r="F2060" s="25" t="s">
        <v>11</v>
      </c>
      <c r="G2060" s="25" t="s">
        <v>2815</v>
      </c>
      <c r="H2060" s="25" t="s">
        <v>9587</v>
      </c>
      <c r="I2060" s="25" t="s">
        <v>2817</v>
      </c>
      <c r="J2060" s="24">
        <v>5.6812356972338611E-4</v>
      </c>
      <c r="K2060" s="24">
        <v>1.533468739084905E-4</v>
      </c>
      <c r="L2060" s="24">
        <v>0.9992785295563682</v>
      </c>
    </row>
    <row r="2061" spans="1:12" ht="153" x14ac:dyDescent="0.2">
      <c r="A2061" s="25" t="s">
        <v>2813</v>
      </c>
      <c r="B2061" s="25" t="s">
        <v>2814</v>
      </c>
      <c r="C2061" s="25" t="s">
        <v>74</v>
      </c>
      <c r="D2061" s="25" t="s">
        <v>2780</v>
      </c>
      <c r="E2061" s="24" t="b">
        <v>0</v>
      </c>
      <c r="F2061" s="25" t="s">
        <v>11</v>
      </c>
      <c r="G2061" s="25" t="s">
        <v>9588</v>
      </c>
      <c r="H2061" s="25" t="s">
        <v>2819</v>
      </c>
      <c r="I2061" s="25" t="s">
        <v>2820</v>
      </c>
      <c r="J2061" s="24">
        <v>1.2083645529047027E-6</v>
      </c>
      <c r="K2061" s="24">
        <v>1.0479580297845781E-8</v>
      </c>
      <c r="L2061" s="24">
        <v>0.99999878115586671</v>
      </c>
    </row>
    <row r="2062" spans="1:12" ht="153" x14ac:dyDescent="0.2">
      <c r="A2062" s="25" t="s">
        <v>7633</v>
      </c>
      <c r="B2062" s="25" t="s">
        <v>7634</v>
      </c>
      <c r="C2062" s="25" t="s">
        <v>74</v>
      </c>
      <c r="D2062" s="25" t="s">
        <v>6339</v>
      </c>
      <c r="E2062" s="24" t="b">
        <v>0</v>
      </c>
      <c r="F2062" s="25" t="s">
        <v>11</v>
      </c>
      <c r="G2062" s="25" t="s">
        <v>7635</v>
      </c>
      <c r="H2062" s="25" t="s">
        <v>10885</v>
      </c>
      <c r="I2062" s="25" t="s">
        <v>9085</v>
      </c>
      <c r="J2062" s="24">
        <v>1.4975939430741517E-5</v>
      </c>
      <c r="K2062" s="24">
        <v>3.8310725797286434E-9</v>
      </c>
      <c r="L2062" s="24">
        <v>0.99998502022949654</v>
      </c>
    </row>
    <row r="2063" spans="1:12" ht="153" x14ac:dyDescent="0.2">
      <c r="A2063" s="25" t="s">
        <v>910</v>
      </c>
      <c r="B2063" s="25" t="s">
        <v>4394</v>
      </c>
      <c r="C2063" s="25" t="s">
        <v>74</v>
      </c>
      <c r="D2063" s="25" t="s">
        <v>4127</v>
      </c>
      <c r="E2063" s="24" t="b">
        <v>0</v>
      </c>
      <c r="F2063" s="25" t="s">
        <v>11</v>
      </c>
      <c r="G2063" s="25" t="s">
        <v>4395</v>
      </c>
      <c r="H2063" s="25" t="s">
        <v>4396</v>
      </c>
      <c r="I2063" s="25" t="s">
        <v>4397</v>
      </c>
      <c r="J2063" s="24">
        <v>8.9472063359859395E-4</v>
      </c>
      <c r="K2063" s="24">
        <v>4.0832121607094719E-8</v>
      </c>
      <c r="L2063" s="24">
        <v>0.9991052385342799</v>
      </c>
    </row>
    <row r="2064" spans="1:12" ht="178.5" x14ac:dyDescent="0.2">
      <c r="A2064" s="25" t="s">
        <v>910</v>
      </c>
      <c r="B2064" s="25" t="s">
        <v>4398</v>
      </c>
      <c r="C2064" s="25" t="s">
        <v>74</v>
      </c>
      <c r="D2064" s="25" t="s">
        <v>4127</v>
      </c>
      <c r="E2064" s="24" t="b">
        <v>0</v>
      </c>
      <c r="F2064" s="25" t="s">
        <v>11</v>
      </c>
      <c r="G2064" s="25" t="s">
        <v>9965</v>
      </c>
      <c r="H2064" s="25" t="s">
        <v>4400</v>
      </c>
      <c r="I2064" s="25" t="s">
        <v>9966</v>
      </c>
      <c r="J2064" s="24">
        <v>0.39003510915496853</v>
      </c>
      <c r="K2064" s="24">
        <v>3.2015487685118728E-9</v>
      </c>
      <c r="L2064" s="24">
        <v>0.60996488764348256</v>
      </c>
    </row>
    <row r="2065" spans="1:12" ht="178.5" x14ac:dyDescent="0.2">
      <c r="A2065" s="25" t="s">
        <v>8903</v>
      </c>
      <c r="B2065" s="25" t="s">
        <v>8904</v>
      </c>
      <c r="C2065" s="25" t="s">
        <v>74</v>
      </c>
      <c r="D2065" s="25" t="s">
        <v>8821</v>
      </c>
      <c r="E2065" s="24" t="b">
        <v>0</v>
      </c>
      <c r="F2065" s="25" t="s">
        <v>11</v>
      </c>
      <c r="G2065" s="25" t="s">
        <v>8905</v>
      </c>
      <c r="H2065" s="25" t="s">
        <v>8906</v>
      </c>
      <c r="I2065" s="25" t="s">
        <v>11266</v>
      </c>
      <c r="J2065" s="24">
        <v>0.48332271455920861</v>
      </c>
      <c r="K2065" s="24">
        <v>1.3661946741061834E-9</v>
      </c>
      <c r="L2065" s="24">
        <v>0.51667728407459668</v>
      </c>
    </row>
    <row r="2066" spans="1:12" ht="165.75" x14ac:dyDescent="0.2">
      <c r="A2066" s="25" t="s">
        <v>8903</v>
      </c>
      <c r="B2066" s="25" t="s">
        <v>8908</v>
      </c>
      <c r="C2066" s="25" t="s">
        <v>74</v>
      </c>
      <c r="D2066" s="25" t="s">
        <v>8821</v>
      </c>
      <c r="E2066" s="24" t="b">
        <v>0</v>
      </c>
      <c r="F2066" s="25" t="s">
        <v>11</v>
      </c>
      <c r="G2066" s="25" t="s">
        <v>11267</v>
      </c>
      <c r="H2066" s="25" t="s">
        <v>8910</v>
      </c>
      <c r="I2066" s="25" t="s">
        <v>11268</v>
      </c>
      <c r="J2066" s="24">
        <v>1.8474000302083681E-3</v>
      </c>
      <c r="K2066" s="24">
        <v>4.4895332777016808E-9</v>
      </c>
      <c r="L2066" s="24">
        <v>0.99815259548025836</v>
      </c>
    </row>
    <row r="2067" spans="1:12" ht="153" x14ac:dyDescent="0.2">
      <c r="A2067" s="25" t="s">
        <v>8903</v>
      </c>
      <c r="B2067" s="25" t="s">
        <v>8912</v>
      </c>
      <c r="C2067" s="25" t="s">
        <v>74</v>
      </c>
      <c r="D2067" s="25" t="s">
        <v>8821</v>
      </c>
      <c r="E2067" s="24" t="b">
        <v>0</v>
      </c>
      <c r="F2067" s="25" t="s">
        <v>11</v>
      </c>
      <c r="G2067" s="25" t="s">
        <v>8913</v>
      </c>
      <c r="H2067" s="25" t="s">
        <v>11269</v>
      </c>
      <c r="I2067" s="25" t="s">
        <v>11270</v>
      </c>
      <c r="J2067" s="24">
        <v>6.3130016942555389E-3</v>
      </c>
      <c r="K2067" s="24">
        <v>8.7210135606176162E-8</v>
      </c>
      <c r="L2067" s="24">
        <v>0.9936869110956088</v>
      </c>
    </row>
    <row r="2068" spans="1:12" ht="140.25" x14ac:dyDescent="0.2">
      <c r="A2068" s="25" t="s">
        <v>7252</v>
      </c>
      <c r="B2068" s="25" t="s">
        <v>7259</v>
      </c>
      <c r="C2068" s="25" t="s">
        <v>74</v>
      </c>
      <c r="D2068" s="25" t="s">
        <v>6339</v>
      </c>
      <c r="E2068" s="24" t="b">
        <v>0</v>
      </c>
      <c r="F2068" s="25" t="s">
        <v>11</v>
      </c>
      <c r="G2068" s="25" t="s">
        <v>7271</v>
      </c>
      <c r="H2068" s="25" t="s">
        <v>7272</v>
      </c>
      <c r="I2068" s="25" t="s">
        <v>7273</v>
      </c>
      <c r="J2068" s="24">
        <v>1.4858897913263912E-7</v>
      </c>
      <c r="K2068" s="24">
        <v>6.2641572943861901E-11</v>
      </c>
      <c r="L2068" s="24">
        <v>0.99999985134837932</v>
      </c>
    </row>
    <row r="2069" spans="1:12" ht="204" x14ac:dyDescent="0.2">
      <c r="A2069" s="25" t="s">
        <v>7252</v>
      </c>
      <c r="B2069" s="25" t="s">
        <v>7253</v>
      </c>
      <c r="C2069" s="25" t="s">
        <v>74</v>
      </c>
      <c r="D2069" s="25" t="s">
        <v>6339</v>
      </c>
      <c r="E2069" s="24" t="b">
        <v>0</v>
      </c>
      <c r="F2069" s="25" t="s">
        <v>11</v>
      </c>
      <c r="G2069" s="25" t="s">
        <v>7272</v>
      </c>
      <c r="H2069" s="25" t="s">
        <v>7274</v>
      </c>
      <c r="I2069" s="25" t="s">
        <v>7275</v>
      </c>
      <c r="J2069" s="24">
        <v>1.026843572377336E-9</v>
      </c>
      <c r="K2069" s="24">
        <v>1.01128306355061E-11</v>
      </c>
      <c r="L2069" s="24">
        <v>0.9999999989630437</v>
      </c>
    </row>
    <row r="2070" spans="1:12" ht="293.25" x14ac:dyDescent="0.2">
      <c r="A2070" s="25" t="s">
        <v>7252</v>
      </c>
      <c r="B2070" s="25" t="s">
        <v>7253</v>
      </c>
      <c r="C2070" s="25" t="s">
        <v>74</v>
      </c>
      <c r="D2070" s="25" t="s">
        <v>6339</v>
      </c>
      <c r="E2070" s="24" t="b">
        <v>0</v>
      </c>
      <c r="F2070" s="25" t="s">
        <v>11</v>
      </c>
      <c r="G2070" s="25" t="s">
        <v>7274</v>
      </c>
      <c r="H2070" s="25" t="s">
        <v>7276</v>
      </c>
      <c r="I2070" s="25" t="s">
        <v>10783</v>
      </c>
      <c r="J2070" s="24">
        <v>1.5918317697221136E-10</v>
      </c>
      <c r="K2070" s="24">
        <v>6.7036618099311558E-11</v>
      </c>
      <c r="L2070" s="24">
        <v>0.99999999977378029</v>
      </c>
    </row>
    <row r="2071" spans="1:12" ht="216.75" x14ac:dyDescent="0.2">
      <c r="A2071" s="25" t="s">
        <v>7252</v>
      </c>
      <c r="B2071" s="25" t="s">
        <v>7253</v>
      </c>
      <c r="C2071" s="25" t="s">
        <v>74</v>
      </c>
      <c r="D2071" s="25" t="s">
        <v>6339</v>
      </c>
      <c r="E2071" s="24" t="b">
        <v>0</v>
      </c>
      <c r="F2071" s="25" t="s">
        <v>11</v>
      </c>
      <c r="G2071" s="25" t="s">
        <v>7276</v>
      </c>
      <c r="H2071" s="25" t="s">
        <v>7278</v>
      </c>
      <c r="I2071" s="25" t="s">
        <v>10784</v>
      </c>
      <c r="J2071" s="24">
        <v>8.9659168549974206E-12</v>
      </c>
      <c r="K2071" s="24">
        <v>1.2759488268292865E-10</v>
      </c>
      <c r="L2071" s="24">
        <v>0.99999999986343924</v>
      </c>
    </row>
    <row r="2072" spans="1:12" ht="114.75" x14ac:dyDescent="0.2">
      <c r="A2072" s="25" t="s">
        <v>7252</v>
      </c>
      <c r="B2072" s="25" t="s">
        <v>7253</v>
      </c>
      <c r="C2072" s="25" t="s">
        <v>74</v>
      </c>
      <c r="D2072" s="25" t="s">
        <v>6339</v>
      </c>
      <c r="E2072" s="24" t="b">
        <v>0</v>
      </c>
      <c r="F2072" s="25" t="s">
        <v>11</v>
      </c>
      <c r="G2072" s="25" t="s">
        <v>7278</v>
      </c>
      <c r="H2072" s="25" t="s">
        <v>10785</v>
      </c>
      <c r="I2072" s="25" t="s">
        <v>10786</v>
      </c>
      <c r="J2072" s="24">
        <v>2.7563356235292968E-11</v>
      </c>
      <c r="K2072" s="24">
        <v>1.4394207444225806E-11</v>
      </c>
      <c r="L2072" s="24">
        <v>0.99999999995804245</v>
      </c>
    </row>
    <row r="2073" spans="1:12" ht="216.75" x14ac:dyDescent="0.2">
      <c r="A2073" s="25" t="s">
        <v>7252</v>
      </c>
      <c r="B2073" s="25" t="s">
        <v>7253</v>
      </c>
      <c r="C2073" s="25" t="s">
        <v>74</v>
      </c>
      <c r="D2073" s="25" t="s">
        <v>6339</v>
      </c>
      <c r="E2073" s="24" t="b">
        <v>0</v>
      </c>
      <c r="F2073" s="25" t="s">
        <v>11</v>
      </c>
      <c r="G2073" s="25" t="s">
        <v>7282</v>
      </c>
      <c r="H2073" s="25" t="s">
        <v>7283</v>
      </c>
      <c r="I2073" s="25" t="s">
        <v>10787</v>
      </c>
      <c r="J2073" s="24">
        <v>6.0252361090554534E-8</v>
      </c>
      <c r="K2073" s="24">
        <v>4.1827226288514957E-11</v>
      </c>
      <c r="L2073" s="24">
        <v>0.9999999397058118</v>
      </c>
    </row>
    <row r="2074" spans="1:12" ht="178.5" x14ac:dyDescent="0.2">
      <c r="A2074" s="25" t="s">
        <v>7252</v>
      </c>
      <c r="B2074" s="25" t="s">
        <v>7253</v>
      </c>
      <c r="C2074" s="25" t="s">
        <v>74</v>
      </c>
      <c r="D2074" s="25" t="s">
        <v>6339</v>
      </c>
      <c r="E2074" s="24" t="b">
        <v>0</v>
      </c>
      <c r="F2074" s="25" t="s">
        <v>11</v>
      </c>
      <c r="G2074" s="25" t="s">
        <v>7285</v>
      </c>
      <c r="H2074" s="25" t="s">
        <v>7286</v>
      </c>
      <c r="I2074" s="25" t="s">
        <v>10788</v>
      </c>
      <c r="J2074" s="24">
        <v>9.0378309737560048E-7</v>
      </c>
      <c r="K2074" s="24">
        <v>1.2657912687607308E-10</v>
      </c>
      <c r="L2074" s="24">
        <v>0.99999909609032345</v>
      </c>
    </row>
    <row r="2075" spans="1:12" ht="178.5" x14ac:dyDescent="0.2">
      <c r="A2075" s="25" t="s">
        <v>7252</v>
      </c>
      <c r="B2075" s="25" t="s">
        <v>7259</v>
      </c>
      <c r="C2075" s="25" t="s">
        <v>74</v>
      </c>
      <c r="D2075" s="25" t="s">
        <v>6339</v>
      </c>
      <c r="E2075" s="24" t="b">
        <v>0</v>
      </c>
      <c r="F2075" s="25" t="s">
        <v>11</v>
      </c>
      <c r="G2075" s="25" t="s">
        <v>10789</v>
      </c>
      <c r="H2075" s="25" t="s">
        <v>7289</v>
      </c>
      <c r="I2075" s="25" t="s">
        <v>7290</v>
      </c>
      <c r="J2075" s="24">
        <v>2.5757617589372745E-4</v>
      </c>
      <c r="K2075" s="24">
        <v>6.1544394166867214E-9</v>
      </c>
      <c r="L2075" s="24">
        <v>0.99974241766966698</v>
      </c>
    </row>
    <row r="2076" spans="1:12" ht="191.25" x14ac:dyDescent="0.2">
      <c r="A2076" s="25" t="s">
        <v>7252</v>
      </c>
      <c r="B2076" s="25" t="s">
        <v>7253</v>
      </c>
      <c r="C2076" s="25" t="s">
        <v>74</v>
      </c>
      <c r="D2076" s="25" t="s">
        <v>6339</v>
      </c>
      <c r="E2076" s="24" t="b">
        <v>0</v>
      </c>
      <c r="F2076" s="25" t="s">
        <v>11</v>
      </c>
      <c r="G2076" s="25" t="s">
        <v>7289</v>
      </c>
      <c r="H2076" s="25" t="s">
        <v>7291</v>
      </c>
      <c r="I2076" s="25" t="s">
        <v>7292</v>
      </c>
      <c r="J2076" s="24">
        <v>4.6763048273200326E-4</v>
      </c>
      <c r="K2076" s="24">
        <v>6.7734703548621478E-8</v>
      </c>
      <c r="L2076" s="24">
        <v>0.99953230178256447</v>
      </c>
    </row>
    <row r="2077" spans="1:12" ht="140.25" x14ac:dyDescent="0.2">
      <c r="A2077" s="25" t="s">
        <v>7252</v>
      </c>
      <c r="B2077" s="25" t="s">
        <v>7253</v>
      </c>
      <c r="C2077" s="25" t="s">
        <v>74</v>
      </c>
      <c r="D2077" s="25" t="s">
        <v>6339</v>
      </c>
      <c r="E2077" s="24" t="b">
        <v>0</v>
      </c>
      <c r="F2077" s="25" t="s">
        <v>11</v>
      </c>
      <c r="G2077" s="25" t="s">
        <v>7293</v>
      </c>
      <c r="H2077" s="25" t="s">
        <v>7294</v>
      </c>
      <c r="I2077" s="25" t="s">
        <v>7295</v>
      </c>
      <c r="J2077" s="24">
        <v>2.232810133485112E-13</v>
      </c>
      <c r="K2077" s="24">
        <v>1.6667293966817767E-11</v>
      </c>
      <c r="L2077" s="24">
        <v>0.99999999998310951</v>
      </c>
    </row>
    <row r="2078" spans="1:12" ht="127.5" x14ac:dyDescent="0.2">
      <c r="A2078" s="25" t="s">
        <v>7252</v>
      </c>
      <c r="B2078" s="25" t="s">
        <v>7253</v>
      </c>
      <c r="C2078" s="25" t="s">
        <v>74</v>
      </c>
      <c r="D2078" s="25" t="s">
        <v>6339</v>
      </c>
      <c r="E2078" s="24" t="b">
        <v>0</v>
      </c>
      <c r="F2078" s="25" t="s">
        <v>11</v>
      </c>
      <c r="G2078" s="25" t="s">
        <v>10790</v>
      </c>
      <c r="H2078" s="25" t="s">
        <v>7297</v>
      </c>
      <c r="I2078" s="25" t="s">
        <v>7298</v>
      </c>
      <c r="J2078" s="24">
        <v>6.8432683766726461E-11</v>
      </c>
      <c r="K2078" s="24">
        <v>9.3233995276692926E-12</v>
      </c>
      <c r="L2078" s="24">
        <v>0.99999999992224398</v>
      </c>
    </row>
    <row r="2079" spans="1:12" ht="89.25" x14ac:dyDescent="0.2">
      <c r="A2079" s="25" t="s">
        <v>7252</v>
      </c>
      <c r="B2079" s="25" t="s">
        <v>7253</v>
      </c>
      <c r="C2079" s="25" t="s">
        <v>74</v>
      </c>
      <c r="D2079" s="25" t="s">
        <v>6339</v>
      </c>
      <c r="E2079" s="24" t="b">
        <v>0</v>
      </c>
      <c r="F2079" s="25" t="s">
        <v>11</v>
      </c>
      <c r="G2079" s="25" t="s">
        <v>7297</v>
      </c>
      <c r="H2079" s="25" t="s">
        <v>7299</v>
      </c>
      <c r="I2079" s="25" t="s">
        <v>7300</v>
      </c>
      <c r="J2079" s="24">
        <v>2.2308629908260403E-10</v>
      </c>
      <c r="K2079" s="24">
        <v>5.6617710570074606E-11</v>
      </c>
      <c r="L2079" s="24">
        <v>0.99999999972029596</v>
      </c>
    </row>
    <row r="2080" spans="1:12" ht="76.5" x14ac:dyDescent="0.2">
      <c r="A2080" s="25" t="s">
        <v>2006</v>
      </c>
      <c r="B2080" s="25" t="s">
        <v>2010</v>
      </c>
      <c r="C2080" s="25" t="s">
        <v>74</v>
      </c>
      <c r="D2080" s="25" t="s">
        <v>407</v>
      </c>
      <c r="E2080" s="24" t="b">
        <v>0</v>
      </c>
      <c r="F2080" s="25" t="s">
        <v>11</v>
      </c>
      <c r="G2080" s="25" t="s">
        <v>2011</v>
      </c>
      <c r="H2080" s="25" t="s">
        <v>2012</v>
      </c>
      <c r="I2080" s="25" t="s">
        <v>2013</v>
      </c>
      <c r="J2080" s="24">
        <v>1.748910700800594E-8</v>
      </c>
      <c r="K2080" s="24">
        <v>1.6203544839956778E-5</v>
      </c>
      <c r="L2080" s="24">
        <v>0.99998377896605306</v>
      </c>
    </row>
    <row r="2081" spans="1:12" ht="102" x14ac:dyDescent="0.2">
      <c r="A2081" s="25" t="s">
        <v>2006</v>
      </c>
      <c r="B2081" s="25" t="s">
        <v>2014</v>
      </c>
      <c r="C2081" s="25" t="s">
        <v>74</v>
      </c>
      <c r="D2081" s="25" t="s">
        <v>407</v>
      </c>
      <c r="E2081" s="24" t="b">
        <v>0</v>
      </c>
      <c r="F2081" s="25" t="s">
        <v>11</v>
      </c>
      <c r="G2081" s="25" t="s">
        <v>2015</v>
      </c>
      <c r="H2081" s="25" t="s">
        <v>2016</v>
      </c>
      <c r="I2081" s="25" t="s">
        <v>2017</v>
      </c>
      <c r="J2081" s="24">
        <v>1.3756608221696501E-5</v>
      </c>
      <c r="K2081" s="24">
        <v>1.0670006543278632E-7</v>
      </c>
      <c r="L2081" s="24">
        <v>0.99998613669171277</v>
      </c>
    </row>
    <row r="2082" spans="1:12" ht="178.5" x14ac:dyDescent="0.2">
      <c r="A2082" s="25" t="s">
        <v>1943</v>
      </c>
      <c r="B2082" s="25" t="s">
        <v>1948</v>
      </c>
      <c r="C2082" s="25" t="s">
        <v>74</v>
      </c>
      <c r="D2082" s="25" t="s">
        <v>407</v>
      </c>
      <c r="E2082" s="24" t="b">
        <v>0</v>
      </c>
      <c r="F2082" s="25" t="s">
        <v>11</v>
      </c>
      <c r="G2082" s="25" t="s">
        <v>9085</v>
      </c>
      <c r="H2082" s="25" t="s">
        <v>9428</v>
      </c>
      <c r="I2082" s="25" t="s">
        <v>1950</v>
      </c>
      <c r="J2082" s="24">
        <v>3.9465834832298628E-10</v>
      </c>
      <c r="K2082" s="24">
        <v>6.8710952544374798E-8</v>
      </c>
      <c r="L2082" s="24">
        <v>0.9999999308943891</v>
      </c>
    </row>
    <row r="2083" spans="1:12" ht="178.5" x14ac:dyDescent="0.2">
      <c r="A2083" s="25" t="s">
        <v>1943</v>
      </c>
      <c r="B2083" s="25" t="s">
        <v>1948</v>
      </c>
      <c r="C2083" s="25" t="s">
        <v>74</v>
      </c>
      <c r="D2083" s="25" t="s">
        <v>407</v>
      </c>
      <c r="E2083" s="24" t="b">
        <v>0</v>
      </c>
      <c r="F2083" s="25" t="s">
        <v>11</v>
      </c>
      <c r="G2083" s="25" t="s">
        <v>9428</v>
      </c>
      <c r="H2083" s="25" t="s">
        <v>1951</v>
      </c>
      <c r="I2083" s="25" t="s">
        <v>1952</v>
      </c>
      <c r="J2083" s="24">
        <v>3.4244544837605902E-11</v>
      </c>
      <c r="K2083" s="24">
        <v>5.6411199970381156E-8</v>
      </c>
      <c r="L2083" s="24">
        <v>0.99999994355455557</v>
      </c>
    </row>
    <row r="2084" spans="1:12" ht="165.75" x14ac:dyDescent="0.2">
      <c r="A2084" s="25" t="s">
        <v>1943</v>
      </c>
      <c r="B2084" s="25" t="s">
        <v>1948</v>
      </c>
      <c r="C2084" s="25" t="s">
        <v>74</v>
      </c>
      <c r="D2084" s="25" t="s">
        <v>407</v>
      </c>
      <c r="E2084" s="24" t="b">
        <v>0</v>
      </c>
      <c r="F2084" s="25" t="s">
        <v>11</v>
      </c>
      <c r="G2084" s="25" t="s">
        <v>1953</v>
      </c>
      <c r="H2084" s="25" t="s">
        <v>1954</v>
      </c>
      <c r="I2084" s="25" t="s">
        <v>1955</v>
      </c>
      <c r="J2084" s="24">
        <v>6.420751405385491E-8</v>
      </c>
      <c r="K2084" s="24">
        <v>3.7346306590982789E-8</v>
      </c>
      <c r="L2084" s="24">
        <v>0.99999989844617942</v>
      </c>
    </row>
    <row r="2085" spans="1:12" ht="165.75" x14ac:dyDescent="0.2">
      <c r="A2085" s="25" t="s">
        <v>1943</v>
      </c>
      <c r="B2085" s="25" t="s">
        <v>2978</v>
      </c>
      <c r="C2085" s="25" t="s">
        <v>74</v>
      </c>
      <c r="D2085" s="25" t="s">
        <v>2909</v>
      </c>
      <c r="E2085" s="24" t="b">
        <v>0</v>
      </c>
      <c r="F2085" s="25" t="s">
        <v>11</v>
      </c>
      <c r="G2085" s="25" t="s">
        <v>2979</v>
      </c>
      <c r="H2085" s="25" t="s">
        <v>9614</v>
      </c>
      <c r="I2085" s="25" t="s">
        <v>9615</v>
      </c>
      <c r="J2085" s="24">
        <v>1.354356099524894E-5</v>
      </c>
      <c r="K2085" s="24">
        <v>2.0519110138932273E-3</v>
      </c>
      <c r="L2085" s="24">
        <v>0.99793454542511151</v>
      </c>
    </row>
    <row r="2086" spans="1:12" ht="76.5" x14ac:dyDescent="0.2">
      <c r="A2086" s="25" t="s">
        <v>8058</v>
      </c>
      <c r="B2086" s="25" t="s">
        <v>8059</v>
      </c>
      <c r="C2086" s="25" t="s">
        <v>74</v>
      </c>
      <c r="D2086" s="25" t="s">
        <v>6339</v>
      </c>
      <c r="E2086" s="24" t="b">
        <v>0</v>
      </c>
      <c r="F2086" s="25" t="s">
        <v>11</v>
      </c>
      <c r="G2086" s="25" t="s">
        <v>8069</v>
      </c>
      <c r="H2086" s="25" t="s">
        <v>11000</v>
      </c>
      <c r="I2086" s="25" t="s">
        <v>8071</v>
      </c>
      <c r="J2086" s="24">
        <v>0.14298470678875427</v>
      </c>
      <c r="K2086" s="24">
        <v>1.2159920516602484E-7</v>
      </c>
      <c r="L2086" s="24">
        <v>0.85701517161204066</v>
      </c>
    </row>
    <row r="2087" spans="1:12" ht="229.5" x14ac:dyDescent="0.2">
      <c r="A2087" s="25" t="s">
        <v>8058</v>
      </c>
      <c r="B2087" s="25" t="s">
        <v>8059</v>
      </c>
      <c r="C2087" s="25" t="s">
        <v>74</v>
      </c>
      <c r="D2087" s="25" t="s">
        <v>6339</v>
      </c>
      <c r="E2087" s="24" t="b">
        <v>0</v>
      </c>
      <c r="F2087" s="25" t="s">
        <v>11</v>
      </c>
      <c r="G2087" s="25" t="s">
        <v>8072</v>
      </c>
      <c r="H2087" s="25" t="s">
        <v>8073</v>
      </c>
      <c r="I2087" s="25" t="s">
        <v>11001</v>
      </c>
      <c r="J2087" s="24">
        <v>7.5436745598913684E-6</v>
      </c>
      <c r="K2087" s="24">
        <v>2.9793866608450169E-8</v>
      </c>
      <c r="L2087" s="24">
        <v>0.99999242653157361</v>
      </c>
    </row>
    <row r="2088" spans="1:12" ht="178.5" x14ac:dyDescent="0.2">
      <c r="A2088" s="25" t="s">
        <v>8058</v>
      </c>
      <c r="B2088" s="25" t="s">
        <v>8075</v>
      </c>
      <c r="C2088" s="25" t="s">
        <v>74</v>
      </c>
      <c r="D2088" s="25" t="s">
        <v>6339</v>
      </c>
      <c r="E2088" s="24" t="b">
        <v>0</v>
      </c>
      <c r="F2088" s="25" t="s">
        <v>11</v>
      </c>
      <c r="G2088" s="25" t="s">
        <v>8073</v>
      </c>
      <c r="H2088" s="25" t="s">
        <v>11002</v>
      </c>
      <c r="I2088" s="25" t="s">
        <v>11003</v>
      </c>
      <c r="J2088" s="24">
        <v>8.0859147002634733E-9</v>
      </c>
      <c r="K2088" s="24">
        <v>1.815479318244583E-12</v>
      </c>
      <c r="L2088" s="24">
        <v>0.99999999191226985</v>
      </c>
    </row>
    <row r="2089" spans="1:12" ht="153" x14ac:dyDescent="0.2">
      <c r="A2089" s="25" t="s">
        <v>8058</v>
      </c>
      <c r="B2089" s="25" t="s">
        <v>8078</v>
      </c>
      <c r="C2089" s="25" t="s">
        <v>74</v>
      </c>
      <c r="D2089" s="25" t="s">
        <v>6339</v>
      </c>
      <c r="E2089" s="24" t="b">
        <v>0</v>
      </c>
      <c r="F2089" s="25" t="s">
        <v>11</v>
      </c>
      <c r="G2089" s="25" t="s">
        <v>11002</v>
      </c>
      <c r="H2089" s="25" t="s">
        <v>11004</v>
      </c>
      <c r="I2089" s="25" t="s">
        <v>11005</v>
      </c>
      <c r="J2089" s="24">
        <v>4.2801460206571809E-8</v>
      </c>
      <c r="K2089" s="24">
        <v>1.444697264709595E-11</v>
      </c>
      <c r="L2089" s="24">
        <v>0.99999995718409285</v>
      </c>
    </row>
    <row r="2090" spans="1:12" ht="140.25" x14ac:dyDescent="0.2">
      <c r="A2090" s="25" t="s">
        <v>8058</v>
      </c>
      <c r="B2090" s="25" t="s">
        <v>8075</v>
      </c>
      <c r="C2090" s="25" t="s">
        <v>74</v>
      </c>
      <c r="D2090" s="25" t="s">
        <v>6339</v>
      </c>
      <c r="E2090" s="24" t="b">
        <v>0</v>
      </c>
      <c r="F2090" s="25" t="s">
        <v>11</v>
      </c>
      <c r="G2090" s="25" t="s">
        <v>11004</v>
      </c>
      <c r="H2090" s="25" t="s">
        <v>11006</v>
      </c>
      <c r="I2090" s="25" t="s">
        <v>11007</v>
      </c>
      <c r="J2090" s="24">
        <v>4.7878989205402751E-7</v>
      </c>
      <c r="K2090" s="24">
        <v>6.217261682013918E-10</v>
      </c>
      <c r="L2090" s="24">
        <v>0.99999952058838182</v>
      </c>
    </row>
    <row r="2091" spans="1:12" ht="204" x14ac:dyDescent="0.2">
      <c r="A2091" s="25" t="s">
        <v>8058</v>
      </c>
      <c r="B2091" s="25" t="s">
        <v>8075</v>
      </c>
      <c r="C2091" s="25" t="s">
        <v>74</v>
      </c>
      <c r="D2091" s="25" t="s">
        <v>6339</v>
      </c>
      <c r="E2091" s="24" t="b">
        <v>0</v>
      </c>
      <c r="F2091" s="25" t="s">
        <v>11</v>
      </c>
      <c r="G2091" s="25" t="s">
        <v>11008</v>
      </c>
      <c r="H2091" s="25" t="s">
        <v>11009</v>
      </c>
      <c r="I2091" s="25" t="s">
        <v>11010</v>
      </c>
      <c r="J2091" s="24">
        <v>8.0145277545791933E-8</v>
      </c>
      <c r="K2091" s="24">
        <v>9.2244192605484782E-11</v>
      </c>
      <c r="L2091" s="24">
        <v>0.99999991976247826</v>
      </c>
    </row>
    <row r="2092" spans="1:12" ht="153" x14ac:dyDescent="0.2">
      <c r="A2092" s="25" t="s">
        <v>8058</v>
      </c>
      <c r="B2092" s="25" t="s">
        <v>8086</v>
      </c>
      <c r="C2092" s="25" t="s">
        <v>74</v>
      </c>
      <c r="D2092" s="25" t="s">
        <v>6339</v>
      </c>
      <c r="E2092" s="24" t="b">
        <v>0</v>
      </c>
      <c r="F2092" s="25" t="s">
        <v>11</v>
      </c>
      <c r="G2092" s="25" t="s">
        <v>11009</v>
      </c>
      <c r="H2092" s="25" t="s">
        <v>11011</v>
      </c>
      <c r="I2092" s="25" t="s">
        <v>11012</v>
      </c>
      <c r="J2092" s="24">
        <v>1.3519950184108198E-8</v>
      </c>
      <c r="K2092" s="24">
        <v>1.9241108567054556E-11</v>
      </c>
      <c r="L2092" s="24">
        <v>0.99999998646080868</v>
      </c>
    </row>
    <row r="2093" spans="1:12" ht="140.25" x14ac:dyDescent="0.2">
      <c r="A2093" s="25" t="s">
        <v>8058</v>
      </c>
      <c r="B2093" s="25" t="s">
        <v>8075</v>
      </c>
      <c r="C2093" s="25" t="s">
        <v>74</v>
      </c>
      <c r="D2093" s="25" t="s">
        <v>6339</v>
      </c>
      <c r="E2093" s="24" t="b">
        <v>0</v>
      </c>
      <c r="F2093" s="25" t="s">
        <v>11</v>
      </c>
      <c r="G2093" s="25" t="s">
        <v>11011</v>
      </c>
      <c r="H2093" s="25" t="s">
        <v>11013</v>
      </c>
      <c r="I2093" s="25" t="s">
        <v>11014</v>
      </c>
      <c r="J2093" s="24">
        <v>2.3181690808942252E-8</v>
      </c>
      <c r="K2093" s="24">
        <v>1.9605349388354771E-9</v>
      </c>
      <c r="L2093" s="24">
        <v>0.99999997485777437</v>
      </c>
    </row>
    <row r="2094" spans="1:12" ht="63.75" x14ac:dyDescent="0.2">
      <c r="A2094" s="25" t="s">
        <v>8058</v>
      </c>
      <c r="B2094" s="25" t="s">
        <v>8059</v>
      </c>
      <c r="C2094" s="25" t="s">
        <v>74</v>
      </c>
      <c r="D2094" s="25" t="s">
        <v>6339</v>
      </c>
      <c r="E2094" s="24" t="b">
        <v>0</v>
      </c>
      <c r="F2094" s="25" t="s">
        <v>11</v>
      </c>
      <c r="G2094" s="25" t="s">
        <v>11015</v>
      </c>
      <c r="H2094" s="25" t="s">
        <v>11016</v>
      </c>
      <c r="I2094" s="25" t="s">
        <v>9085</v>
      </c>
      <c r="J2094" s="24">
        <v>2.9588269495169319E-7</v>
      </c>
      <c r="K2094" s="24">
        <v>1.9748195437156228E-11</v>
      </c>
      <c r="L2094" s="24">
        <v>0.9999997040975569</v>
      </c>
    </row>
    <row r="2095" spans="1:12" ht="89.25" x14ac:dyDescent="0.2">
      <c r="A2095" s="25" t="s">
        <v>8058</v>
      </c>
      <c r="B2095" s="25" t="s">
        <v>8059</v>
      </c>
      <c r="C2095" s="25" t="s">
        <v>74</v>
      </c>
      <c r="D2095" s="25" t="s">
        <v>6339</v>
      </c>
      <c r="E2095" s="24" t="b">
        <v>0</v>
      </c>
      <c r="F2095" s="25" t="s">
        <v>11</v>
      </c>
      <c r="G2095" s="25" t="s">
        <v>9085</v>
      </c>
      <c r="H2095" s="25" t="s">
        <v>11017</v>
      </c>
      <c r="I2095" s="25" t="s">
        <v>8094</v>
      </c>
      <c r="J2095" s="24">
        <v>3.9001316840216101E-7</v>
      </c>
      <c r="K2095" s="24">
        <v>6.0370926494148016E-11</v>
      </c>
      <c r="L2095" s="24">
        <v>0.99999960992646064</v>
      </c>
    </row>
    <row r="2096" spans="1:12" ht="89.25" x14ac:dyDescent="0.2">
      <c r="A2096" s="25" t="s">
        <v>8058</v>
      </c>
      <c r="B2096" s="25" t="s">
        <v>8095</v>
      </c>
      <c r="C2096" s="25" t="s">
        <v>74</v>
      </c>
      <c r="D2096" s="25" t="s">
        <v>6339</v>
      </c>
      <c r="E2096" s="24" t="b">
        <v>0</v>
      </c>
      <c r="F2096" s="25" t="s">
        <v>11</v>
      </c>
      <c r="G2096" s="25" t="s">
        <v>11017</v>
      </c>
      <c r="H2096" s="25" t="s">
        <v>8096</v>
      </c>
      <c r="I2096" s="25" t="s">
        <v>11018</v>
      </c>
      <c r="J2096" s="24">
        <v>1.2227018466238828E-6</v>
      </c>
      <c r="K2096" s="24">
        <v>4.4562250340485922E-10</v>
      </c>
      <c r="L2096" s="24">
        <v>0.99999877685253091</v>
      </c>
    </row>
    <row r="2097" spans="1:12" ht="127.5" x14ac:dyDescent="0.2">
      <c r="A2097" s="25" t="s">
        <v>8058</v>
      </c>
      <c r="B2097" s="25" t="s">
        <v>8098</v>
      </c>
      <c r="C2097" s="25" t="s">
        <v>74</v>
      </c>
      <c r="D2097" s="25" t="s">
        <v>6339</v>
      </c>
      <c r="E2097" s="24" t="b">
        <v>0</v>
      </c>
      <c r="F2097" s="25" t="s">
        <v>11</v>
      </c>
      <c r="G2097" s="25" t="s">
        <v>8099</v>
      </c>
      <c r="H2097" s="25" t="s">
        <v>8100</v>
      </c>
      <c r="I2097" s="25" t="s">
        <v>11019</v>
      </c>
      <c r="J2097" s="24">
        <v>3.2236559165024918E-7</v>
      </c>
      <c r="K2097" s="24">
        <v>4.9357699611398545E-9</v>
      </c>
      <c r="L2097" s="24">
        <v>0.99999967269863832</v>
      </c>
    </row>
    <row r="2098" spans="1:12" ht="114.75" x14ac:dyDescent="0.2">
      <c r="A2098" s="25" t="s">
        <v>8058</v>
      </c>
      <c r="B2098" s="25" t="s">
        <v>8059</v>
      </c>
      <c r="C2098" s="25" t="s">
        <v>74</v>
      </c>
      <c r="D2098" s="25" t="s">
        <v>6339</v>
      </c>
      <c r="E2098" s="24" t="b">
        <v>0</v>
      </c>
      <c r="F2098" s="25" t="s">
        <v>11</v>
      </c>
      <c r="G2098" s="25" t="s">
        <v>11020</v>
      </c>
      <c r="H2098" s="25" t="s">
        <v>11021</v>
      </c>
      <c r="I2098" s="25" t="s">
        <v>11022</v>
      </c>
      <c r="J2098" s="24">
        <v>9.7821535179257476E-10</v>
      </c>
      <c r="K2098" s="24">
        <v>6.5246312014441744E-11</v>
      </c>
      <c r="L2098" s="24">
        <v>0.99999999895653824</v>
      </c>
    </row>
    <row r="2099" spans="1:12" ht="102" x14ac:dyDescent="0.2">
      <c r="A2099" s="25" t="s">
        <v>8058</v>
      </c>
      <c r="B2099" s="25" t="s">
        <v>8059</v>
      </c>
      <c r="C2099" s="25" t="s">
        <v>74</v>
      </c>
      <c r="D2099" s="25" t="s">
        <v>6339</v>
      </c>
      <c r="E2099" s="24" t="b">
        <v>0</v>
      </c>
      <c r="F2099" s="25" t="s">
        <v>11</v>
      </c>
      <c r="G2099" s="25" t="s">
        <v>11021</v>
      </c>
      <c r="H2099" s="25" t="s">
        <v>11023</v>
      </c>
      <c r="I2099" s="25" t="s">
        <v>8106</v>
      </c>
      <c r="J2099" s="24">
        <v>7.5237808276236059E-8</v>
      </c>
      <c r="K2099" s="24">
        <v>1.5395744157950401E-8</v>
      </c>
      <c r="L2099" s="24">
        <v>0.99999990936644756</v>
      </c>
    </row>
    <row r="2100" spans="1:12" ht="51" x14ac:dyDescent="0.2">
      <c r="A2100" s="25" t="s">
        <v>8058</v>
      </c>
      <c r="B2100" s="25" t="s">
        <v>8078</v>
      </c>
      <c r="C2100" s="25" t="s">
        <v>74</v>
      </c>
      <c r="D2100" s="25" t="s">
        <v>6339</v>
      </c>
      <c r="E2100" s="24" t="b">
        <v>0</v>
      </c>
      <c r="F2100" s="25" t="s">
        <v>11</v>
      </c>
      <c r="G2100" s="25" t="s">
        <v>11023</v>
      </c>
      <c r="H2100" s="25" t="s">
        <v>8106</v>
      </c>
      <c r="I2100" s="25" t="s">
        <v>9085</v>
      </c>
      <c r="J2100" s="24">
        <v>2.6864805663566964E-5</v>
      </c>
      <c r="K2100" s="24">
        <v>9.4408520402030327E-7</v>
      </c>
      <c r="L2100" s="24">
        <v>0.99997219110913249</v>
      </c>
    </row>
    <row r="2101" spans="1:12" ht="140.25" x14ac:dyDescent="0.2">
      <c r="A2101" s="25" t="s">
        <v>8058</v>
      </c>
      <c r="B2101" s="25" t="s">
        <v>8059</v>
      </c>
      <c r="C2101" s="25" t="s">
        <v>74</v>
      </c>
      <c r="D2101" s="25" t="s">
        <v>6339</v>
      </c>
      <c r="E2101" s="24" t="b">
        <v>0</v>
      </c>
      <c r="F2101" s="25" t="s">
        <v>11</v>
      </c>
      <c r="G2101" s="25" t="s">
        <v>8122</v>
      </c>
      <c r="H2101" s="25" t="s">
        <v>11035</v>
      </c>
      <c r="I2101" s="25" t="s">
        <v>8124</v>
      </c>
      <c r="J2101" s="24">
        <v>4.774979881067342E-4</v>
      </c>
      <c r="K2101" s="24">
        <v>9.6292213013367652E-10</v>
      </c>
      <c r="L2101" s="24">
        <v>0.99952250104897111</v>
      </c>
    </row>
    <row r="2102" spans="1:12" ht="63.75" x14ac:dyDescent="0.2">
      <c r="A2102" s="25" t="s">
        <v>3353</v>
      </c>
      <c r="B2102" s="25" t="s">
        <v>5009</v>
      </c>
      <c r="C2102" s="25" t="s">
        <v>74</v>
      </c>
      <c r="D2102" s="25" t="s">
        <v>4127</v>
      </c>
      <c r="E2102" s="24" t="b">
        <v>1</v>
      </c>
      <c r="F2102" s="25" t="s">
        <v>11</v>
      </c>
      <c r="G2102" s="25" t="s">
        <v>5010</v>
      </c>
      <c r="H2102" s="25" t="s">
        <v>5011</v>
      </c>
      <c r="I2102" s="25" t="s">
        <v>9085</v>
      </c>
      <c r="J2102" s="24">
        <v>2.4035479601555836E-19</v>
      </c>
      <c r="K2102" s="24">
        <v>2.088228783008555E-9</v>
      </c>
      <c r="L2102" s="24">
        <v>0.9999999979117713</v>
      </c>
    </row>
    <row r="2103" spans="1:12" ht="38.25" x14ac:dyDescent="0.2">
      <c r="A2103" s="25" t="s">
        <v>3353</v>
      </c>
      <c r="B2103" s="25" t="s">
        <v>5012</v>
      </c>
      <c r="C2103" s="25" t="s">
        <v>74</v>
      </c>
      <c r="D2103" s="25" t="s">
        <v>4127</v>
      </c>
      <c r="E2103" s="24" t="b">
        <v>1</v>
      </c>
      <c r="F2103" s="25" t="s">
        <v>11</v>
      </c>
      <c r="G2103" s="25" t="s">
        <v>9085</v>
      </c>
      <c r="H2103" s="25" t="s">
        <v>5013</v>
      </c>
      <c r="I2103" s="25" t="s">
        <v>5014</v>
      </c>
      <c r="J2103" s="24">
        <v>2.4548452593555711E-14</v>
      </c>
      <c r="K2103" s="24">
        <v>5.0561268156999016E-11</v>
      </c>
      <c r="L2103" s="24">
        <v>0.99999999994941424</v>
      </c>
    </row>
    <row r="2104" spans="1:12" ht="153" x14ac:dyDescent="0.2">
      <c r="A2104" s="25" t="s">
        <v>6498</v>
      </c>
      <c r="B2104" s="25" t="s">
        <v>6511</v>
      </c>
      <c r="C2104" s="25" t="s">
        <v>74</v>
      </c>
      <c r="D2104" s="25" t="s">
        <v>6339</v>
      </c>
      <c r="E2104" s="24" t="b">
        <v>0</v>
      </c>
      <c r="F2104" s="25" t="s">
        <v>11</v>
      </c>
      <c r="G2104" s="25" t="s">
        <v>6515</v>
      </c>
      <c r="H2104" s="25" t="s">
        <v>6516</v>
      </c>
      <c r="I2104" s="25" t="s">
        <v>6517</v>
      </c>
      <c r="J2104" s="24">
        <v>9.9306879161588887E-8</v>
      </c>
      <c r="K2104" s="24">
        <v>4.8119627685822728E-12</v>
      </c>
      <c r="L2104" s="24">
        <v>0.9999999006883088</v>
      </c>
    </row>
    <row r="2105" spans="1:12" ht="76.5" x14ac:dyDescent="0.2">
      <c r="A2105" s="25" t="s">
        <v>6498</v>
      </c>
      <c r="B2105" s="25" t="s">
        <v>6499</v>
      </c>
      <c r="C2105" s="25" t="s">
        <v>74</v>
      </c>
      <c r="D2105" s="25" t="s">
        <v>6339</v>
      </c>
      <c r="E2105" s="24" t="b">
        <v>0</v>
      </c>
      <c r="F2105" s="25" t="s">
        <v>11</v>
      </c>
      <c r="G2105" s="25" t="s">
        <v>10534</v>
      </c>
      <c r="H2105" s="25" t="s">
        <v>10535</v>
      </c>
      <c r="I2105" s="25" t="s">
        <v>10536</v>
      </c>
      <c r="J2105" s="24">
        <v>9.9331239177120405E-6</v>
      </c>
      <c r="K2105" s="24">
        <v>3.4989652982751267E-9</v>
      </c>
      <c r="L2105" s="24">
        <v>0.99999006337711704</v>
      </c>
    </row>
    <row r="2106" spans="1:12" ht="191.25" x14ac:dyDescent="0.2">
      <c r="A2106" s="25" t="s">
        <v>243</v>
      </c>
      <c r="B2106" s="25" t="s">
        <v>2076</v>
      </c>
      <c r="C2106" s="25" t="s">
        <v>74</v>
      </c>
      <c r="D2106" s="25" t="s">
        <v>407</v>
      </c>
      <c r="E2106" s="24" t="b">
        <v>0</v>
      </c>
      <c r="F2106" s="25" t="s">
        <v>11</v>
      </c>
      <c r="G2106" s="25" t="s">
        <v>2077</v>
      </c>
      <c r="H2106" s="25" t="s">
        <v>9452</v>
      </c>
      <c r="I2106" s="25" t="s">
        <v>9453</v>
      </c>
      <c r="J2106" s="24">
        <v>9.5624703427016852E-6</v>
      </c>
      <c r="K2106" s="24">
        <v>2.2459870301496169E-5</v>
      </c>
      <c r="L2106" s="24">
        <v>0.99996797765935586</v>
      </c>
    </row>
    <row r="2107" spans="1:12" ht="140.25" x14ac:dyDescent="0.2">
      <c r="A2107" s="25" t="s">
        <v>243</v>
      </c>
      <c r="B2107" s="25" t="s">
        <v>2066</v>
      </c>
      <c r="C2107" s="25" t="s">
        <v>74</v>
      </c>
      <c r="D2107" s="25" t="s">
        <v>407</v>
      </c>
      <c r="E2107" s="24" t="b">
        <v>0</v>
      </c>
      <c r="F2107" s="25" t="s">
        <v>11</v>
      </c>
      <c r="G2107" s="25" t="s">
        <v>9454</v>
      </c>
      <c r="H2107" s="25" t="s">
        <v>2081</v>
      </c>
      <c r="I2107" s="25" t="s">
        <v>9455</v>
      </c>
      <c r="J2107" s="24">
        <v>2.229427652264149E-4</v>
      </c>
      <c r="K2107" s="24">
        <v>3.0221171589473147E-7</v>
      </c>
      <c r="L2107" s="24">
        <v>0.99977675502305763</v>
      </c>
    </row>
    <row r="2108" spans="1:12" ht="178.5" x14ac:dyDescent="0.2">
      <c r="A2108" s="25" t="s">
        <v>243</v>
      </c>
      <c r="B2108" s="25" t="s">
        <v>2062</v>
      </c>
      <c r="C2108" s="25" t="s">
        <v>74</v>
      </c>
      <c r="D2108" s="25" t="s">
        <v>407</v>
      </c>
      <c r="E2108" s="24" t="b">
        <v>0</v>
      </c>
      <c r="F2108" s="25" t="s">
        <v>11</v>
      </c>
      <c r="G2108" s="25" t="s">
        <v>2083</v>
      </c>
      <c r="H2108" s="25" t="s">
        <v>9456</v>
      </c>
      <c r="I2108" s="25" t="s">
        <v>2085</v>
      </c>
      <c r="J2108" s="24">
        <v>7.4792716480141656E-4</v>
      </c>
      <c r="K2108" s="24">
        <v>1.9258392233749243E-4</v>
      </c>
      <c r="L2108" s="24">
        <v>0.99905948891286112</v>
      </c>
    </row>
    <row r="2109" spans="1:12" ht="191.25" x14ac:dyDescent="0.2">
      <c r="A2109" s="25" t="s">
        <v>243</v>
      </c>
      <c r="B2109" s="25" t="s">
        <v>2086</v>
      </c>
      <c r="C2109" s="25" t="s">
        <v>74</v>
      </c>
      <c r="D2109" s="25" t="s">
        <v>407</v>
      </c>
      <c r="E2109" s="24" t="b">
        <v>0</v>
      </c>
      <c r="F2109" s="25" t="s">
        <v>11</v>
      </c>
      <c r="G2109" s="25" t="s">
        <v>9457</v>
      </c>
      <c r="H2109" s="25" t="s">
        <v>2088</v>
      </c>
      <c r="I2109" s="25" t="s">
        <v>2089</v>
      </c>
      <c r="J2109" s="24">
        <v>5.6605835733159653E-3</v>
      </c>
      <c r="K2109" s="24">
        <v>4.0115962235967356E-5</v>
      </c>
      <c r="L2109" s="24">
        <v>0.99429930046444803</v>
      </c>
    </row>
    <row r="2110" spans="1:12" ht="127.5" x14ac:dyDescent="0.2">
      <c r="A2110" s="25" t="s">
        <v>243</v>
      </c>
      <c r="B2110" s="25" t="s">
        <v>2090</v>
      </c>
      <c r="C2110" s="25" t="s">
        <v>74</v>
      </c>
      <c r="D2110" s="25" t="s">
        <v>407</v>
      </c>
      <c r="E2110" s="24" t="b">
        <v>0</v>
      </c>
      <c r="F2110" s="25" t="s">
        <v>11</v>
      </c>
      <c r="G2110" s="25" t="s">
        <v>2088</v>
      </c>
      <c r="H2110" s="25" t="s">
        <v>2091</v>
      </c>
      <c r="I2110" s="25" t="s">
        <v>2092</v>
      </c>
      <c r="J2110" s="24">
        <v>2.9036533292347358E-3</v>
      </c>
      <c r="K2110" s="24">
        <v>1.9323673010066958E-5</v>
      </c>
      <c r="L2110" s="24">
        <v>0.99707702299775514</v>
      </c>
    </row>
    <row r="2111" spans="1:12" ht="114.75" x14ac:dyDescent="0.2">
      <c r="A2111" s="25" t="s">
        <v>243</v>
      </c>
      <c r="B2111" s="25" t="s">
        <v>2093</v>
      </c>
      <c r="C2111" s="25" t="s">
        <v>74</v>
      </c>
      <c r="D2111" s="25" t="s">
        <v>407</v>
      </c>
      <c r="E2111" s="24" t="b">
        <v>0</v>
      </c>
      <c r="F2111" s="25" t="s">
        <v>11</v>
      </c>
      <c r="G2111" s="25" t="s">
        <v>2094</v>
      </c>
      <c r="H2111" s="25" t="s">
        <v>2095</v>
      </c>
      <c r="I2111" s="25" t="s">
        <v>9458</v>
      </c>
      <c r="J2111" s="24">
        <v>2.3669038720012678E-2</v>
      </c>
      <c r="K2111" s="24">
        <v>1.5347280718429667E-6</v>
      </c>
      <c r="L2111" s="24">
        <v>0.97632942655191546</v>
      </c>
    </row>
    <row r="2112" spans="1:12" ht="114.75" x14ac:dyDescent="0.2">
      <c r="A2112" s="25" t="s">
        <v>2445</v>
      </c>
      <c r="B2112" s="25" t="s">
        <v>2450</v>
      </c>
      <c r="C2112" s="25" t="s">
        <v>74</v>
      </c>
      <c r="D2112" s="25" t="s">
        <v>407</v>
      </c>
      <c r="E2112" s="24" t="b">
        <v>0</v>
      </c>
      <c r="F2112" s="25" t="s">
        <v>11</v>
      </c>
      <c r="G2112" s="25" t="s">
        <v>9085</v>
      </c>
      <c r="H2112" s="25" t="s">
        <v>2451</v>
      </c>
      <c r="I2112" s="25" t="s">
        <v>2452</v>
      </c>
      <c r="J2112" s="24">
        <v>4.7467724082723601E-5</v>
      </c>
      <c r="K2112" s="24">
        <v>0.37435613625846137</v>
      </c>
      <c r="L2112" s="24">
        <v>0.62559639601745598</v>
      </c>
    </row>
    <row r="2113" spans="1:12" ht="114.75" x14ac:dyDescent="0.2">
      <c r="A2113" s="25" t="s">
        <v>378</v>
      </c>
      <c r="B2113" s="25" t="s">
        <v>379</v>
      </c>
      <c r="C2113" s="25" t="s">
        <v>74</v>
      </c>
      <c r="D2113" s="25" t="s">
        <v>370</v>
      </c>
      <c r="E2113" s="24" t="b">
        <v>0</v>
      </c>
      <c r="F2113" s="25" t="s">
        <v>11</v>
      </c>
      <c r="G2113" s="25" t="s">
        <v>380</v>
      </c>
      <c r="H2113" s="25" t="s">
        <v>381</v>
      </c>
      <c r="I2113" s="25" t="s">
        <v>382</v>
      </c>
      <c r="J2113" s="24">
        <v>1.8472405553419648E-10</v>
      </c>
      <c r="K2113" s="24">
        <v>3.9154798530355675E-6</v>
      </c>
      <c r="L2113" s="24">
        <v>0.99999608433542286</v>
      </c>
    </row>
    <row r="2114" spans="1:12" ht="140.25" x14ac:dyDescent="0.2">
      <c r="A2114" s="25" t="s">
        <v>8647</v>
      </c>
      <c r="B2114" s="25" t="s">
        <v>8648</v>
      </c>
      <c r="C2114" s="25" t="s">
        <v>74</v>
      </c>
      <c r="D2114" s="25" t="s">
        <v>6339</v>
      </c>
      <c r="E2114" s="24" t="b">
        <v>1</v>
      </c>
      <c r="F2114" s="25" t="s">
        <v>11</v>
      </c>
      <c r="G2114" s="25" t="s">
        <v>9085</v>
      </c>
      <c r="H2114" s="25" t="s">
        <v>11200</v>
      </c>
      <c r="I2114" s="25" t="s">
        <v>8656</v>
      </c>
      <c r="J2114" s="24">
        <v>1.7824669292246899E-21</v>
      </c>
      <c r="K2114" s="24">
        <v>6.4741532235567737E-14</v>
      </c>
      <c r="L2114" s="24">
        <v>0.99999999999993516</v>
      </c>
    </row>
    <row r="2115" spans="1:12" ht="140.25" x14ac:dyDescent="0.2">
      <c r="A2115" s="25" t="s">
        <v>8647</v>
      </c>
      <c r="B2115" s="25" t="s">
        <v>8648</v>
      </c>
      <c r="C2115" s="25" t="s">
        <v>74</v>
      </c>
      <c r="D2115" s="25" t="s">
        <v>6339</v>
      </c>
      <c r="E2115" s="24" t="b">
        <v>1</v>
      </c>
      <c r="F2115" s="25" t="s">
        <v>11</v>
      </c>
      <c r="G2115" s="25" t="s">
        <v>11201</v>
      </c>
      <c r="H2115" s="25" t="s">
        <v>11202</v>
      </c>
      <c r="I2115" s="25" t="s">
        <v>8656</v>
      </c>
      <c r="J2115" s="24">
        <v>1.1942857596648E-25</v>
      </c>
      <c r="K2115" s="24">
        <v>1.7008161755306763E-16</v>
      </c>
      <c r="L2115" s="24">
        <v>0.99999999999999978</v>
      </c>
    </row>
    <row r="2116" spans="1:12" ht="153" x14ac:dyDescent="0.2">
      <c r="A2116" s="25" t="s">
        <v>8647</v>
      </c>
      <c r="B2116" s="25" t="s">
        <v>8659</v>
      </c>
      <c r="C2116" s="25" t="s">
        <v>74</v>
      </c>
      <c r="D2116" s="25" t="s">
        <v>6339</v>
      </c>
      <c r="E2116" s="24" t="b">
        <v>1</v>
      </c>
      <c r="F2116" s="25" t="s">
        <v>11</v>
      </c>
      <c r="G2116" s="25" t="s">
        <v>9085</v>
      </c>
      <c r="H2116" s="25" t="s">
        <v>11203</v>
      </c>
      <c r="I2116" s="25" t="s">
        <v>11204</v>
      </c>
      <c r="J2116" s="24">
        <v>1.7824669292246899E-21</v>
      </c>
      <c r="K2116" s="24">
        <v>6.4741532235567737E-14</v>
      </c>
      <c r="L2116" s="24">
        <v>0.99999999999993516</v>
      </c>
    </row>
    <row r="2117" spans="1:12" ht="153" x14ac:dyDescent="0.2">
      <c r="A2117" s="25" t="s">
        <v>8647</v>
      </c>
      <c r="B2117" s="25" t="s">
        <v>8659</v>
      </c>
      <c r="C2117" s="25" t="s">
        <v>74</v>
      </c>
      <c r="D2117" s="25" t="s">
        <v>6339</v>
      </c>
      <c r="E2117" s="24" t="b">
        <v>1</v>
      </c>
      <c r="F2117" s="25" t="s">
        <v>11</v>
      </c>
      <c r="G2117" s="25" t="s">
        <v>11205</v>
      </c>
      <c r="H2117" s="25" t="s">
        <v>11206</v>
      </c>
      <c r="I2117" s="25" t="s">
        <v>11204</v>
      </c>
      <c r="J2117" s="24">
        <v>2.6311874654468499E-25</v>
      </c>
      <c r="K2117" s="24">
        <v>2.5412575089950853E-16</v>
      </c>
      <c r="L2117" s="24">
        <v>0.99999999999999978</v>
      </c>
    </row>
    <row r="2118" spans="1:12" ht="140.25" x14ac:dyDescent="0.2">
      <c r="A2118" s="25" t="s">
        <v>8647</v>
      </c>
      <c r="B2118" s="25" t="s">
        <v>8648</v>
      </c>
      <c r="C2118" s="25" t="s">
        <v>74</v>
      </c>
      <c r="D2118" s="25" t="s">
        <v>6339</v>
      </c>
      <c r="E2118" s="24" t="b">
        <v>1</v>
      </c>
      <c r="F2118" s="25" t="s">
        <v>11</v>
      </c>
      <c r="G2118" s="25" t="s">
        <v>9085</v>
      </c>
      <c r="H2118" s="25" t="s">
        <v>11207</v>
      </c>
      <c r="I2118" s="25" t="s">
        <v>8656</v>
      </c>
      <c r="J2118" s="24">
        <v>1.9588184046901362E-22</v>
      </c>
      <c r="K2118" s="24">
        <v>1.993850524558894E-15</v>
      </c>
      <c r="L2118" s="24">
        <v>0.999999999999998</v>
      </c>
    </row>
    <row r="2119" spans="1:12" ht="191.25" x14ac:dyDescent="0.2">
      <c r="A2119" s="25" t="s">
        <v>919</v>
      </c>
      <c r="B2119" s="25" t="s">
        <v>2800</v>
      </c>
      <c r="C2119" s="25" t="s">
        <v>74</v>
      </c>
      <c r="D2119" s="25" t="s">
        <v>2780</v>
      </c>
      <c r="E2119" s="24" t="b">
        <v>0</v>
      </c>
      <c r="F2119" s="25" t="s">
        <v>11</v>
      </c>
      <c r="G2119" s="25" t="s">
        <v>9584</v>
      </c>
      <c r="H2119" s="25" t="s">
        <v>2802</v>
      </c>
      <c r="I2119" s="25" t="s">
        <v>9585</v>
      </c>
      <c r="J2119" s="24">
        <v>1.2194521174190551E-7</v>
      </c>
      <c r="K2119" s="24">
        <v>1.9481892591050243E-7</v>
      </c>
      <c r="L2119" s="24">
        <v>0.99999968323586241</v>
      </c>
    </row>
    <row r="2120" spans="1:12" ht="114.75" x14ac:dyDescent="0.2">
      <c r="A2120" s="25" t="s">
        <v>5807</v>
      </c>
      <c r="B2120" s="25" t="s">
        <v>5808</v>
      </c>
      <c r="C2120" s="25" t="s">
        <v>74</v>
      </c>
      <c r="D2120" s="25" t="s">
        <v>5775</v>
      </c>
      <c r="E2120" s="24" t="b">
        <v>0</v>
      </c>
      <c r="F2120" s="25" t="s">
        <v>11</v>
      </c>
      <c r="G2120" s="25" t="s">
        <v>5809</v>
      </c>
      <c r="H2120" s="25" t="s">
        <v>5810</v>
      </c>
      <c r="I2120" s="25" t="s">
        <v>10382</v>
      </c>
      <c r="J2120" s="24">
        <v>4.1168937718086085E-5</v>
      </c>
      <c r="K2120" s="24">
        <v>2.9846192663894627E-9</v>
      </c>
      <c r="L2120" s="24">
        <v>0.99995882807766268</v>
      </c>
    </row>
    <row r="2121" spans="1:12" ht="114.75" x14ac:dyDescent="0.2">
      <c r="A2121" s="25" t="s">
        <v>3527</v>
      </c>
      <c r="B2121" s="25" t="s">
        <v>3528</v>
      </c>
      <c r="C2121" s="25" t="s">
        <v>74</v>
      </c>
      <c r="D2121" s="25" t="s">
        <v>3036</v>
      </c>
      <c r="E2121" s="24" t="b">
        <v>0</v>
      </c>
      <c r="F2121" s="25" t="s">
        <v>11</v>
      </c>
      <c r="G2121" s="25" t="s">
        <v>9696</v>
      </c>
      <c r="H2121" s="25" t="s">
        <v>9697</v>
      </c>
      <c r="I2121" s="25" t="s">
        <v>9698</v>
      </c>
      <c r="J2121" s="24">
        <v>2.167877054499126E-9</v>
      </c>
      <c r="K2121" s="24">
        <v>2.9276756512367095E-6</v>
      </c>
      <c r="L2121" s="24">
        <v>0.99999707015647177</v>
      </c>
    </row>
    <row r="2122" spans="1:12" ht="102" x14ac:dyDescent="0.2">
      <c r="A2122" s="25" t="s">
        <v>8854</v>
      </c>
      <c r="B2122" s="25" t="s">
        <v>8855</v>
      </c>
      <c r="C2122" s="25" t="s">
        <v>74</v>
      </c>
      <c r="D2122" s="25" t="s">
        <v>8821</v>
      </c>
      <c r="E2122" s="24" t="b">
        <v>1</v>
      </c>
      <c r="F2122" s="25" t="s">
        <v>11</v>
      </c>
      <c r="G2122" s="25" t="s">
        <v>11257</v>
      </c>
      <c r="H2122" s="25" t="s">
        <v>8860</v>
      </c>
      <c r="I2122" s="25" t="s">
        <v>11258</v>
      </c>
      <c r="J2122" s="24">
        <v>1.3107583848776536E-22</v>
      </c>
      <c r="K2122" s="24">
        <v>5.2877135469729733E-13</v>
      </c>
      <c r="L2122" s="24">
        <v>0.99999999999947131</v>
      </c>
    </row>
    <row r="2123" spans="1:12" ht="76.5" x14ac:dyDescent="0.2">
      <c r="A2123" s="25" t="s">
        <v>8854</v>
      </c>
      <c r="B2123" s="25" t="s">
        <v>8855</v>
      </c>
      <c r="C2123" s="25" t="s">
        <v>74</v>
      </c>
      <c r="D2123" s="25" t="s">
        <v>8821</v>
      </c>
      <c r="E2123" s="24" t="b">
        <v>1</v>
      </c>
      <c r="F2123" s="25" t="s">
        <v>11</v>
      </c>
      <c r="G2123" s="25" t="s">
        <v>8862</v>
      </c>
      <c r="H2123" s="25" t="s">
        <v>8863</v>
      </c>
      <c r="I2123" s="25" t="s">
        <v>8864</v>
      </c>
      <c r="J2123" s="24">
        <v>1.5537963403096956E-21</v>
      </c>
      <c r="K2123" s="24">
        <v>5.1962933593985929E-14</v>
      </c>
      <c r="L2123" s="24">
        <v>0.99999999999994804</v>
      </c>
    </row>
    <row r="2124" spans="1:12" ht="191.25" x14ac:dyDescent="0.2">
      <c r="A2124" s="25" t="s">
        <v>3480</v>
      </c>
      <c r="B2124" s="25" t="s">
        <v>3481</v>
      </c>
      <c r="C2124" s="25" t="s">
        <v>74</v>
      </c>
      <c r="D2124" s="25" t="s">
        <v>3036</v>
      </c>
      <c r="E2124" s="24" t="b">
        <v>0</v>
      </c>
      <c r="F2124" s="25" t="s">
        <v>11</v>
      </c>
      <c r="G2124" s="25" t="s">
        <v>3482</v>
      </c>
      <c r="H2124" s="25" t="s">
        <v>3483</v>
      </c>
      <c r="I2124" s="25" t="s">
        <v>3484</v>
      </c>
      <c r="J2124" s="24">
        <v>5.0880275487005345E-10</v>
      </c>
      <c r="K2124" s="24">
        <v>3.0297465133675108E-7</v>
      </c>
      <c r="L2124" s="24">
        <v>0.99999969651654586</v>
      </c>
    </row>
    <row r="2125" spans="1:12" ht="63.75" x14ac:dyDescent="0.2">
      <c r="A2125" s="25" t="s">
        <v>540</v>
      </c>
      <c r="B2125" s="25" t="s">
        <v>541</v>
      </c>
      <c r="C2125" s="25" t="s">
        <v>74</v>
      </c>
      <c r="D2125" s="25" t="s">
        <v>407</v>
      </c>
      <c r="E2125" s="24" t="b">
        <v>0</v>
      </c>
      <c r="F2125" s="25" t="s">
        <v>11</v>
      </c>
      <c r="G2125" s="25" t="s">
        <v>9162</v>
      </c>
      <c r="H2125" s="25" t="s">
        <v>9163</v>
      </c>
      <c r="I2125" s="25" t="s">
        <v>9085</v>
      </c>
      <c r="J2125" s="24">
        <v>1.74969412648517E-8</v>
      </c>
      <c r="K2125" s="24">
        <v>6.0195291599197357E-4</v>
      </c>
      <c r="L2125" s="24">
        <v>0.99939802958706681</v>
      </c>
    </row>
    <row r="2126" spans="1:12" ht="229.5" x14ac:dyDescent="0.2">
      <c r="A2126" s="25" t="s">
        <v>540</v>
      </c>
      <c r="B2126" s="25" t="s">
        <v>548</v>
      </c>
      <c r="C2126" s="25" t="s">
        <v>74</v>
      </c>
      <c r="D2126" s="25" t="s">
        <v>407</v>
      </c>
      <c r="E2126" s="24" t="b">
        <v>0</v>
      </c>
      <c r="F2126" s="25" t="s">
        <v>11</v>
      </c>
      <c r="G2126" s="25" t="s">
        <v>549</v>
      </c>
      <c r="H2126" s="25" t="s">
        <v>9166</v>
      </c>
      <c r="I2126" s="25" t="s">
        <v>9167</v>
      </c>
      <c r="J2126" s="24">
        <v>2.8876367332608224E-8</v>
      </c>
      <c r="K2126" s="24">
        <v>1.5821790582154229E-3</v>
      </c>
      <c r="L2126" s="24">
        <v>0.99841779206541736</v>
      </c>
    </row>
    <row r="2127" spans="1:12" ht="102" x14ac:dyDescent="0.2">
      <c r="A2127" s="25" t="s">
        <v>540</v>
      </c>
      <c r="B2127" s="25" t="s">
        <v>541</v>
      </c>
      <c r="C2127" s="25" t="s">
        <v>74</v>
      </c>
      <c r="D2127" s="25" t="s">
        <v>407</v>
      </c>
      <c r="E2127" s="24" t="b">
        <v>0</v>
      </c>
      <c r="F2127" s="25" t="s">
        <v>11</v>
      </c>
      <c r="G2127" s="25" t="s">
        <v>552</v>
      </c>
      <c r="H2127" s="25" t="s">
        <v>553</v>
      </c>
      <c r="I2127" s="25" t="s">
        <v>9168</v>
      </c>
      <c r="J2127" s="24">
        <v>1.162427422775837E-2</v>
      </c>
      <c r="K2127" s="24">
        <v>5.3141814612328505E-6</v>
      </c>
      <c r="L2127" s="24">
        <v>0.98837041159078043</v>
      </c>
    </row>
    <row r="2128" spans="1:12" ht="102" x14ac:dyDescent="0.2">
      <c r="A2128" s="25" t="s">
        <v>540</v>
      </c>
      <c r="B2128" s="25" t="s">
        <v>555</v>
      </c>
      <c r="C2128" s="25" t="s">
        <v>74</v>
      </c>
      <c r="D2128" s="25" t="s">
        <v>407</v>
      </c>
      <c r="E2128" s="24" t="b">
        <v>0</v>
      </c>
      <c r="F2128" s="25" t="s">
        <v>11</v>
      </c>
      <c r="G2128" s="25" t="s">
        <v>9169</v>
      </c>
      <c r="H2128" s="25" t="s">
        <v>557</v>
      </c>
      <c r="I2128" s="25" t="s">
        <v>9170</v>
      </c>
      <c r="J2128" s="24">
        <v>1.0847300527050761E-4</v>
      </c>
      <c r="K2128" s="24">
        <v>1.8272288405394413E-4</v>
      </c>
      <c r="L2128" s="24">
        <v>0.99970880411067553</v>
      </c>
    </row>
    <row r="2129" spans="1:12" ht="153" x14ac:dyDescent="0.2">
      <c r="A2129" s="25" t="s">
        <v>540</v>
      </c>
      <c r="B2129" s="25" t="s">
        <v>559</v>
      </c>
      <c r="C2129" s="25" t="s">
        <v>74</v>
      </c>
      <c r="D2129" s="25" t="s">
        <v>407</v>
      </c>
      <c r="E2129" s="24" t="b">
        <v>0</v>
      </c>
      <c r="F2129" s="25" t="s">
        <v>11</v>
      </c>
      <c r="G2129" s="25" t="s">
        <v>560</v>
      </c>
      <c r="H2129" s="25" t="s">
        <v>561</v>
      </c>
      <c r="I2129" s="25" t="s">
        <v>9171</v>
      </c>
      <c r="J2129" s="24">
        <v>1.2360473661892511E-3</v>
      </c>
      <c r="K2129" s="24">
        <v>1.5693249356292496E-6</v>
      </c>
      <c r="L2129" s="24">
        <v>0.99876238330887501</v>
      </c>
    </row>
    <row r="2130" spans="1:12" ht="127.5" x14ac:dyDescent="0.2">
      <c r="A2130" s="25" t="s">
        <v>540</v>
      </c>
      <c r="B2130" s="25" t="s">
        <v>541</v>
      </c>
      <c r="C2130" s="25" t="s">
        <v>74</v>
      </c>
      <c r="D2130" s="25" t="s">
        <v>407</v>
      </c>
      <c r="E2130" s="24" t="b">
        <v>0</v>
      </c>
      <c r="F2130" s="25" t="s">
        <v>11</v>
      </c>
      <c r="G2130" s="25" t="s">
        <v>561</v>
      </c>
      <c r="H2130" s="25" t="s">
        <v>563</v>
      </c>
      <c r="I2130" s="25" t="s">
        <v>9172</v>
      </c>
      <c r="J2130" s="24">
        <v>3.6533697713945499E-3</v>
      </c>
      <c r="K2130" s="24">
        <v>6.7492840883566652E-8</v>
      </c>
      <c r="L2130" s="24">
        <v>0.99634656273576461</v>
      </c>
    </row>
    <row r="2131" spans="1:12" ht="178.5" x14ac:dyDescent="0.2">
      <c r="A2131" s="25" t="s">
        <v>2943</v>
      </c>
      <c r="B2131" s="25" t="s">
        <v>2944</v>
      </c>
      <c r="C2131" s="25" t="s">
        <v>74</v>
      </c>
      <c r="D2131" s="25" t="s">
        <v>2909</v>
      </c>
      <c r="E2131" s="24" t="b">
        <v>0</v>
      </c>
      <c r="F2131" s="25" t="s">
        <v>11</v>
      </c>
      <c r="G2131" s="25" t="s">
        <v>2945</v>
      </c>
      <c r="H2131" s="25" t="s">
        <v>9610</v>
      </c>
      <c r="I2131" s="25" t="s">
        <v>9611</v>
      </c>
      <c r="J2131" s="24">
        <v>4.3175160421507288E-11</v>
      </c>
      <c r="K2131" s="24">
        <v>6.8602140218378434E-8</v>
      </c>
      <c r="L2131" s="24">
        <v>0.99999993135468457</v>
      </c>
    </row>
    <row r="2132" spans="1:12" ht="178.5" x14ac:dyDescent="0.2">
      <c r="A2132" s="25" t="s">
        <v>2943</v>
      </c>
      <c r="B2132" s="25" t="s">
        <v>2948</v>
      </c>
      <c r="C2132" s="25" t="s">
        <v>74</v>
      </c>
      <c r="D2132" s="25" t="s">
        <v>2909</v>
      </c>
      <c r="E2132" s="24" t="b">
        <v>0</v>
      </c>
      <c r="F2132" s="25" t="s">
        <v>11</v>
      </c>
      <c r="G2132" s="25" t="s">
        <v>9610</v>
      </c>
      <c r="H2132" s="25" t="s">
        <v>2949</v>
      </c>
      <c r="I2132" s="25" t="s">
        <v>9612</v>
      </c>
      <c r="J2132" s="24">
        <v>1.2980465502148987E-7</v>
      </c>
      <c r="K2132" s="24">
        <v>8.4521746987779827E-7</v>
      </c>
      <c r="L2132" s="24">
        <v>0.99999902497787507</v>
      </c>
    </row>
    <row r="2133" spans="1:12" ht="140.25" x14ac:dyDescent="0.2">
      <c r="A2133" s="25" t="s">
        <v>2943</v>
      </c>
      <c r="B2133" s="25" t="s">
        <v>2951</v>
      </c>
      <c r="C2133" s="25" t="s">
        <v>74</v>
      </c>
      <c r="D2133" s="25" t="s">
        <v>2909</v>
      </c>
      <c r="E2133" s="24" t="b">
        <v>0</v>
      </c>
      <c r="F2133" s="25" t="s">
        <v>11</v>
      </c>
      <c r="G2133" s="25" t="s">
        <v>2949</v>
      </c>
      <c r="H2133" s="25" t="s">
        <v>9613</v>
      </c>
      <c r="I2133" s="25" t="s">
        <v>2953</v>
      </c>
      <c r="J2133" s="24">
        <v>1.5735365951648837E-7</v>
      </c>
      <c r="K2133" s="24">
        <v>1.2402987268043692E-6</v>
      </c>
      <c r="L2133" s="24">
        <v>0.99999860234761362</v>
      </c>
    </row>
    <row r="2134" spans="1:12" ht="153" x14ac:dyDescent="0.2">
      <c r="A2134" s="25" t="s">
        <v>2943</v>
      </c>
      <c r="B2134" s="25" t="s">
        <v>2954</v>
      </c>
      <c r="C2134" s="25" t="s">
        <v>74</v>
      </c>
      <c r="D2134" s="25" t="s">
        <v>2909</v>
      </c>
      <c r="E2134" s="24" t="b">
        <v>0</v>
      </c>
      <c r="F2134" s="25" t="s">
        <v>11</v>
      </c>
      <c r="G2134" s="25" t="s">
        <v>9613</v>
      </c>
      <c r="H2134" s="25" t="s">
        <v>2955</v>
      </c>
      <c r="I2134" s="25" t="s">
        <v>2956</v>
      </c>
      <c r="J2134" s="24">
        <v>1.976687901281517E-8</v>
      </c>
      <c r="K2134" s="24">
        <v>2.0370659459332439E-6</v>
      </c>
      <c r="L2134" s="24">
        <v>0.99999794316717505</v>
      </c>
    </row>
    <row r="2135" spans="1:12" ht="165.75" x14ac:dyDescent="0.2">
      <c r="A2135" s="25" t="s">
        <v>2943</v>
      </c>
      <c r="B2135" s="25" t="s">
        <v>2957</v>
      </c>
      <c r="C2135" s="25" t="s">
        <v>74</v>
      </c>
      <c r="D2135" s="25" t="s">
        <v>2909</v>
      </c>
      <c r="E2135" s="24" t="b">
        <v>0</v>
      </c>
      <c r="F2135" s="25" t="s">
        <v>11</v>
      </c>
      <c r="G2135" s="25" t="s">
        <v>2955</v>
      </c>
      <c r="H2135" s="25" t="s">
        <v>2958</v>
      </c>
      <c r="I2135" s="25" t="s">
        <v>2959</v>
      </c>
      <c r="J2135" s="24">
        <v>7.4655612628941563E-9</v>
      </c>
      <c r="K2135" s="24">
        <v>1.3043846359748206E-7</v>
      </c>
      <c r="L2135" s="24">
        <v>0.99999986209597502</v>
      </c>
    </row>
    <row r="2136" spans="1:12" ht="153" x14ac:dyDescent="0.2">
      <c r="A2136" s="25" t="s">
        <v>2943</v>
      </c>
      <c r="B2136" s="25" t="s">
        <v>2960</v>
      </c>
      <c r="C2136" s="25" t="s">
        <v>74</v>
      </c>
      <c r="D2136" s="25" t="s">
        <v>2909</v>
      </c>
      <c r="E2136" s="24" t="b">
        <v>0</v>
      </c>
      <c r="F2136" s="25" t="s">
        <v>11</v>
      </c>
      <c r="G2136" s="25" t="s">
        <v>2958</v>
      </c>
      <c r="H2136" s="25" t="s">
        <v>2961</v>
      </c>
      <c r="I2136" s="25" t="s">
        <v>2962</v>
      </c>
      <c r="J2136" s="24">
        <v>9.5488428107586888E-8</v>
      </c>
      <c r="K2136" s="24">
        <v>2.2880115092643681E-7</v>
      </c>
      <c r="L2136" s="24">
        <v>0.99999967571042092</v>
      </c>
    </row>
    <row r="2137" spans="1:12" ht="165.75" x14ac:dyDescent="0.2">
      <c r="A2137" s="25" t="s">
        <v>2943</v>
      </c>
      <c r="B2137" s="25" t="s">
        <v>2963</v>
      </c>
      <c r="C2137" s="25" t="s">
        <v>74</v>
      </c>
      <c r="D2137" s="25" t="s">
        <v>2909</v>
      </c>
      <c r="E2137" s="24" t="b">
        <v>0</v>
      </c>
      <c r="F2137" s="25" t="s">
        <v>11</v>
      </c>
      <c r="G2137" s="25" t="s">
        <v>2961</v>
      </c>
      <c r="H2137" s="25" t="s">
        <v>2964</v>
      </c>
      <c r="I2137" s="25" t="s">
        <v>2965</v>
      </c>
      <c r="J2137" s="24">
        <v>1.6313672435055288E-5</v>
      </c>
      <c r="K2137" s="24">
        <v>1.3397027617497076E-5</v>
      </c>
      <c r="L2137" s="24">
        <v>0.99997028929994736</v>
      </c>
    </row>
    <row r="2138" spans="1:12" ht="140.25" x14ac:dyDescent="0.2">
      <c r="A2138" s="25" t="s">
        <v>2943</v>
      </c>
      <c r="B2138" s="25" t="s">
        <v>2966</v>
      </c>
      <c r="C2138" s="25" t="s">
        <v>74</v>
      </c>
      <c r="D2138" s="25" t="s">
        <v>2909</v>
      </c>
      <c r="E2138" s="24" t="b">
        <v>0</v>
      </c>
      <c r="F2138" s="25" t="s">
        <v>11</v>
      </c>
      <c r="G2138" s="25" t="s">
        <v>2964</v>
      </c>
      <c r="H2138" s="25" t="s">
        <v>2967</v>
      </c>
      <c r="I2138" s="25" t="s">
        <v>2968</v>
      </c>
      <c r="J2138" s="24">
        <v>7.2827653651937334E-4</v>
      </c>
      <c r="K2138" s="24">
        <v>1.1739948375593386E-4</v>
      </c>
      <c r="L2138" s="24">
        <v>0.9991543239797247</v>
      </c>
    </row>
    <row r="2139" spans="1:12" ht="140.25" x14ac:dyDescent="0.2">
      <c r="A2139" s="25" t="s">
        <v>2943</v>
      </c>
      <c r="B2139" s="25" t="s">
        <v>2969</v>
      </c>
      <c r="C2139" s="25" t="s">
        <v>74</v>
      </c>
      <c r="D2139" s="25" t="s">
        <v>2909</v>
      </c>
      <c r="E2139" s="24" t="b">
        <v>0</v>
      </c>
      <c r="F2139" s="25" t="s">
        <v>11</v>
      </c>
      <c r="G2139" s="25" t="s">
        <v>2967</v>
      </c>
      <c r="H2139" s="25" t="s">
        <v>2970</v>
      </c>
      <c r="I2139" s="25" t="s">
        <v>2971</v>
      </c>
      <c r="J2139" s="24">
        <v>1.1323260743921236E-5</v>
      </c>
      <c r="K2139" s="24">
        <v>1.8599161155305625E-5</v>
      </c>
      <c r="L2139" s="24">
        <v>0.99997007757810075</v>
      </c>
    </row>
    <row r="2140" spans="1:12" ht="153" x14ac:dyDescent="0.2">
      <c r="A2140" s="25" t="s">
        <v>2943</v>
      </c>
      <c r="B2140" s="25" t="s">
        <v>2972</v>
      </c>
      <c r="C2140" s="25" t="s">
        <v>74</v>
      </c>
      <c r="D2140" s="25" t="s">
        <v>2909</v>
      </c>
      <c r="E2140" s="24" t="b">
        <v>0</v>
      </c>
      <c r="F2140" s="25" t="s">
        <v>11</v>
      </c>
      <c r="G2140" s="25" t="s">
        <v>2970</v>
      </c>
      <c r="H2140" s="25" t="s">
        <v>2973</v>
      </c>
      <c r="I2140" s="25" t="s">
        <v>2974</v>
      </c>
      <c r="J2140" s="24">
        <v>1.5984157262379109E-6</v>
      </c>
      <c r="K2140" s="24">
        <v>2.3786892723083403E-5</v>
      </c>
      <c r="L2140" s="24">
        <v>0.99997461469155069</v>
      </c>
    </row>
    <row r="2141" spans="1:12" ht="140.25" x14ac:dyDescent="0.2">
      <c r="A2141" s="25" t="s">
        <v>2943</v>
      </c>
      <c r="B2141" s="25" t="s">
        <v>2975</v>
      </c>
      <c r="C2141" s="25" t="s">
        <v>74</v>
      </c>
      <c r="D2141" s="25" t="s">
        <v>2909</v>
      </c>
      <c r="E2141" s="24" t="b">
        <v>0</v>
      </c>
      <c r="F2141" s="25" t="s">
        <v>11</v>
      </c>
      <c r="G2141" s="25" t="s">
        <v>2973</v>
      </c>
      <c r="H2141" s="25" t="s">
        <v>2976</v>
      </c>
      <c r="I2141" s="25" t="s">
        <v>2977</v>
      </c>
      <c r="J2141" s="24">
        <v>9.7467832772729638E-7</v>
      </c>
      <c r="K2141" s="24">
        <v>3.8664372944562644E-6</v>
      </c>
      <c r="L2141" s="24">
        <v>0.99999515888437773</v>
      </c>
    </row>
    <row r="2142" spans="1:12" ht="102" x14ac:dyDescent="0.2">
      <c r="A2142" s="25" t="s">
        <v>7019</v>
      </c>
      <c r="B2142" s="25" t="s">
        <v>7020</v>
      </c>
      <c r="C2142" s="25" t="s">
        <v>74</v>
      </c>
      <c r="D2142" s="25" t="s">
        <v>6339</v>
      </c>
      <c r="E2142" s="24" t="b">
        <v>0</v>
      </c>
      <c r="F2142" s="25" t="s">
        <v>11</v>
      </c>
      <c r="G2142" s="25" t="s">
        <v>7031</v>
      </c>
      <c r="H2142" s="25" t="s">
        <v>7032</v>
      </c>
      <c r="I2142" s="25" t="s">
        <v>7033</v>
      </c>
      <c r="J2142" s="24">
        <v>1.680565690835937E-3</v>
      </c>
      <c r="K2142" s="24">
        <v>1.8651317711097528E-8</v>
      </c>
      <c r="L2142" s="24">
        <v>0.99831941565784632</v>
      </c>
    </row>
    <row r="2143" spans="1:12" ht="114.75" x14ac:dyDescent="0.2">
      <c r="A2143" s="25" t="s">
        <v>7019</v>
      </c>
      <c r="B2143" s="25" t="s">
        <v>7020</v>
      </c>
      <c r="C2143" s="25" t="s">
        <v>74</v>
      </c>
      <c r="D2143" s="25" t="s">
        <v>6339</v>
      </c>
      <c r="E2143" s="24" t="b">
        <v>0</v>
      </c>
      <c r="F2143" s="25" t="s">
        <v>11</v>
      </c>
      <c r="G2143" s="25" t="s">
        <v>7034</v>
      </c>
      <c r="H2143" s="25" t="s">
        <v>7035</v>
      </c>
      <c r="I2143" s="25" t="s">
        <v>7036</v>
      </c>
      <c r="J2143" s="24">
        <v>2.3087155503019249E-5</v>
      </c>
      <c r="K2143" s="24">
        <v>1.8134677161447241E-9</v>
      </c>
      <c r="L2143" s="24">
        <v>0.99997691103102915</v>
      </c>
    </row>
    <row r="2144" spans="1:12" ht="140.25" x14ac:dyDescent="0.2">
      <c r="A2144" s="25" t="s">
        <v>568</v>
      </c>
      <c r="B2144" s="25" t="s">
        <v>569</v>
      </c>
      <c r="C2144" s="25" t="s">
        <v>74</v>
      </c>
      <c r="D2144" s="25" t="s">
        <v>407</v>
      </c>
      <c r="E2144" s="24" t="b">
        <v>0</v>
      </c>
      <c r="F2144" s="25" t="s">
        <v>11</v>
      </c>
      <c r="G2144" s="25" t="s">
        <v>9174</v>
      </c>
      <c r="H2144" s="25" t="s">
        <v>9175</v>
      </c>
      <c r="I2144" s="25" t="s">
        <v>9176</v>
      </c>
      <c r="J2144" s="24">
        <v>3.4549004733732147E-3</v>
      </c>
      <c r="K2144" s="24">
        <v>4.5186153090104183E-5</v>
      </c>
      <c r="L2144" s="24">
        <v>0.99649991337353672</v>
      </c>
    </row>
    <row r="2145" spans="1:12" ht="114.75" x14ac:dyDescent="0.2">
      <c r="A2145" s="25" t="s">
        <v>568</v>
      </c>
      <c r="B2145" s="25" t="s">
        <v>573</v>
      </c>
      <c r="C2145" s="25" t="s">
        <v>74</v>
      </c>
      <c r="D2145" s="25" t="s">
        <v>407</v>
      </c>
      <c r="E2145" s="24" t="b">
        <v>0</v>
      </c>
      <c r="F2145" s="25" t="s">
        <v>11</v>
      </c>
      <c r="G2145" s="25" t="s">
        <v>9175</v>
      </c>
      <c r="H2145" s="25" t="s">
        <v>9177</v>
      </c>
      <c r="I2145" s="25" t="s">
        <v>9178</v>
      </c>
      <c r="J2145" s="24">
        <v>6.576131937744758E-5</v>
      </c>
      <c r="K2145" s="24">
        <v>2.8451337814223553E-4</v>
      </c>
      <c r="L2145" s="24">
        <v>0.99964972530248031</v>
      </c>
    </row>
    <row r="2146" spans="1:12" ht="140.25" x14ac:dyDescent="0.2">
      <c r="A2146" s="25" t="s">
        <v>568</v>
      </c>
      <c r="B2146" s="25" t="s">
        <v>5934</v>
      </c>
      <c r="C2146" s="25" t="s">
        <v>74</v>
      </c>
      <c r="D2146" s="25" t="s">
        <v>5924</v>
      </c>
      <c r="E2146" s="24" t="b">
        <v>0</v>
      </c>
      <c r="F2146" s="25" t="s">
        <v>11</v>
      </c>
      <c r="G2146" s="25" t="s">
        <v>10399</v>
      </c>
      <c r="H2146" s="25" t="s">
        <v>10400</v>
      </c>
      <c r="I2146" s="25" t="s">
        <v>10401</v>
      </c>
      <c r="J2146" s="24">
        <v>3.311200985232738E-5</v>
      </c>
      <c r="K2146" s="24">
        <v>7.8055114992166338E-9</v>
      </c>
      <c r="L2146" s="24">
        <v>0.9999668801846362</v>
      </c>
    </row>
    <row r="2147" spans="1:12" ht="140.25" x14ac:dyDescent="0.2">
      <c r="A2147" s="25" t="s">
        <v>5985</v>
      </c>
      <c r="B2147" s="25" t="s">
        <v>5986</v>
      </c>
      <c r="C2147" s="25" t="s">
        <v>74</v>
      </c>
      <c r="D2147" s="25" t="s">
        <v>5924</v>
      </c>
      <c r="E2147" s="24" t="b">
        <v>0</v>
      </c>
      <c r="F2147" s="25" t="s">
        <v>11</v>
      </c>
      <c r="G2147" s="25" t="s">
        <v>5987</v>
      </c>
      <c r="H2147" s="25" t="s">
        <v>5988</v>
      </c>
      <c r="I2147" s="25" t="s">
        <v>10413</v>
      </c>
      <c r="J2147" s="24">
        <v>1.1534259830261904E-8</v>
      </c>
      <c r="K2147" s="24">
        <v>8.7747453014001716E-11</v>
      </c>
      <c r="L2147" s="24">
        <v>0.99999998837799275</v>
      </c>
    </row>
    <row r="2148" spans="1:12" ht="89.25" x14ac:dyDescent="0.2">
      <c r="A2148" s="25" t="s">
        <v>1261</v>
      </c>
      <c r="B2148" s="25" t="s">
        <v>1262</v>
      </c>
      <c r="C2148" s="25" t="s">
        <v>74</v>
      </c>
      <c r="D2148" s="25" t="s">
        <v>407</v>
      </c>
      <c r="E2148" s="24" t="b">
        <v>0</v>
      </c>
      <c r="F2148" s="25" t="s">
        <v>11</v>
      </c>
      <c r="G2148" s="25" t="s">
        <v>1263</v>
      </c>
      <c r="H2148" s="25" t="s">
        <v>1264</v>
      </c>
      <c r="I2148" s="25" t="s">
        <v>1265</v>
      </c>
      <c r="J2148" s="24">
        <v>3.2096326204173227E-7</v>
      </c>
      <c r="K2148" s="24">
        <v>4.9811324474450143E-2</v>
      </c>
      <c r="L2148" s="24">
        <v>0.9501883545622879</v>
      </c>
    </row>
    <row r="2149" spans="1:12" ht="140.25" x14ac:dyDescent="0.2">
      <c r="A2149" s="25" t="s">
        <v>464</v>
      </c>
      <c r="B2149" s="25" t="s">
        <v>465</v>
      </c>
      <c r="C2149" s="25" t="s">
        <v>74</v>
      </c>
      <c r="D2149" s="25" t="s">
        <v>407</v>
      </c>
      <c r="E2149" s="24" t="b">
        <v>0</v>
      </c>
      <c r="F2149" s="25" t="s">
        <v>11</v>
      </c>
      <c r="G2149" s="25" t="s">
        <v>466</v>
      </c>
      <c r="H2149" s="25" t="s">
        <v>467</v>
      </c>
      <c r="I2149" s="25" t="s">
        <v>468</v>
      </c>
      <c r="J2149" s="24">
        <v>6.8467915581709643E-2</v>
      </c>
      <c r="K2149" s="24">
        <v>2.1949997307541651E-5</v>
      </c>
      <c r="L2149" s="24">
        <v>0.93151013442098285</v>
      </c>
    </row>
    <row r="2150" spans="1:12" ht="153" x14ac:dyDescent="0.2">
      <c r="A2150" s="25" t="s">
        <v>2023</v>
      </c>
      <c r="B2150" s="25" t="s">
        <v>2024</v>
      </c>
      <c r="C2150" s="25" t="s">
        <v>74</v>
      </c>
      <c r="D2150" s="25" t="s">
        <v>407</v>
      </c>
      <c r="E2150" s="24" t="b">
        <v>0</v>
      </c>
      <c r="F2150" s="25" t="s">
        <v>11</v>
      </c>
      <c r="G2150" s="25" t="s">
        <v>2025</v>
      </c>
      <c r="H2150" s="25" t="s">
        <v>2026</v>
      </c>
      <c r="I2150" s="25" t="s">
        <v>9437</v>
      </c>
      <c r="J2150" s="24">
        <v>6.6852561298340646E-11</v>
      </c>
      <c r="K2150" s="24">
        <v>1.2507820272116834E-4</v>
      </c>
      <c r="L2150" s="24">
        <v>0.99987492173042614</v>
      </c>
    </row>
    <row r="2151" spans="1:12" ht="153" x14ac:dyDescent="0.2">
      <c r="A2151" s="25" t="s">
        <v>111</v>
      </c>
      <c r="B2151" s="25" t="s">
        <v>2912</v>
      </c>
      <c r="C2151" s="25" t="s">
        <v>74</v>
      </c>
      <c r="D2151" s="25" t="s">
        <v>2909</v>
      </c>
      <c r="E2151" s="24" t="b">
        <v>0</v>
      </c>
      <c r="F2151" s="25" t="s">
        <v>11</v>
      </c>
      <c r="G2151" s="25" t="s">
        <v>2913</v>
      </c>
      <c r="H2151" s="25" t="s">
        <v>2914</v>
      </c>
      <c r="I2151" s="25" t="s">
        <v>2915</v>
      </c>
      <c r="J2151" s="24">
        <v>2.2636849822107183E-7</v>
      </c>
      <c r="K2151" s="24">
        <v>2.3444207548059428E-8</v>
      </c>
      <c r="L2151" s="24">
        <v>0.99999975018729415</v>
      </c>
    </row>
    <row r="2152" spans="1:12" ht="76.5" x14ac:dyDescent="0.2">
      <c r="A2152" s="25" t="s">
        <v>111</v>
      </c>
      <c r="B2152" s="25" t="s">
        <v>2916</v>
      </c>
      <c r="C2152" s="25" t="s">
        <v>74</v>
      </c>
      <c r="D2152" s="25" t="s">
        <v>2909</v>
      </c>
      <c r="E2152" s="24" t="b">
        <v>0</v>
      </c>
      <c r="F2152" s="25" t="s">
        <v>11</v>
      </c>
      <c r="G2152" s="25" t="s">
        <v>2914</v>
      </c>
      <c r="H2152" s="25" t="s">
        <v>2917</v>
      </c>
      <c r="I2152" s="25" t="s">
        <v>2918</v>
      </c>
      <c r="J2152" s="24">
        <v>3.8269411835025999E-7</v>
      </c>
      <c r="K2152" s="24">
        <v>8.5829799103732042E-8</v>
      </c>
      <c r="L2152" s="24">
        <v>0.99999953147608245</v>
      </c>
    </row>
    <row r="2153" spans="1:12" ht="63.75" x14ac:dyDescent="0.2">
      <c r="A2153" s="25" t="s">
        <v>111</v>
      </c>
      <c r="B2153" s="25" t="s">
        <v>2919</v>
      </c>
      <c r="C2153" s="25" t="s">
        <v>74</v>
      </c>
      <c r="D2153" s="25" t="s">
        <v>2909</v>
      </c>
      <c r="E2153" s="24" t="b">
        <v>0</v>
      </c>
      <c r="F2153" s="25" t="s">
        <v>11</v>
      </c>
      <c r="G2153" s="25" t="s">
        <v>2917</v>
      </c>
      <c r="H2153" s="25" t="s">
        <v>2918</v>
      </c>
      <c r="I2153" s="25" t="s">
        <v>9085</v>
      </c>
      <c r="J2153" s="24">
        <v>6.4584086383009983E-7</v>
      </c>
      <c r="K2153" s="24">
        <v>1.5042139358071893E-6</v>
      </c>
      <c r="L2153" s="24">
        <v>0.99999784994520047</v>
      </c>
    </row>
    <row r="2154" spans="1:12" ht="89.25" x14ac:dyDescent="0.2">
      <c r="A2154" s="25" t="s">
        <v>4193</v>
      </c>
      <c r="B2154" s="25" t="s">
        <v>4198</v>
      </c>
      <c r="C2154" s="25" t="s">
        <v>74</v>
      </c>
      <c r="D2154" s="25" t="s">
        <v>4127</v>
      </c>
      <c r="E2154" s="24" t="b">
        <v>0</v>
      </c>
      <c r="F2154" s="25" t="s">
        <v>11</v>
      </c>
      <c r="G2154" s="25" t="s">
        <v>4199</v>
      </c>
      <c r="H2154" s="25" t="s">
        <v>9902</v>
      </c>
      <c r="I2154" s="25" t="s">
        <v>9903</v>
      </c>
      <c r="J2154" s="24">
        <v>0.1638135505195521</v>
      </c>
      <c r="K2154" s="24">
        <v>2.3212240065283721E-8</v>
      </c>
      <c r="L2154" s="24">
        <v>0.83618642626820783</v>
      </c>
    </row>
    <row r="2155" spans="1:12" ht="127.5" x14ac:dyDescent="0.2">
      <c r="A2155" s="25" t="s">
        <v>4193</v>
      </c>
      <c r="B2155" s="25" t="s">
        <v>4202</v>
      </c>
      <c r="C2155" s="25" t="s">
        <v>74</v>
      </c>
      <c r="D2155" s="25" t="s">
        <v>4127</v>
      </c>
      <c r="E2155" s="24" t="b">
        <v>1</v>
      </c>
      <c r="F2155" s="25" t="s">
        <v>11</v>
      </c>
      <c r="G2155" s="25" t="s">
        <v>4206</v>
      </c>
      <c r="H2155" s="25" t="s">
        <v>9907</v>
      </c>
      <c r="I2155" s="25" t="s">
        <v>9908</v>
      </c>
      <c r="J2155" s="24">
        <v>1.0219823996119575E-18</v>
      </c>
      <c r="K2155" s="24">
        <v>2.9428872286215481E-15</v>
      </c>
      <c r="L2155" s="24">
        <v>0.99999999999999711</v>
      </c>
    </row>
    <row r="2156" spans="1:12" ht="140.25" x14ac:dyDescent="0.2">
      <c r="A2156" s="25" t="s">
        <v>4193</v>
      </c>
      <c r="B2156" s="25" t="s">
        <v>5783</v>
      </c>
      <c r="C2156" s="25" t="s">
        <v>74</v>
      </c>
      <c r="D2156" s="25" t="s">
        <v>5775</v>
      </c>
      <c r="E2156" s="24" t="b">
        <v>0</v>
      </c>
      <c r="F2156" s="25" t="s">
        <v>11</v>
      </c>
      <c r="G2156" s="25" t="s">
        <v>10375</v>
      </c>
      <c r="H2156" s="25" t="s">
        <v>10376</v>
      </c>
      <c r="I2156" s="25" t="s">
        <v>10377</v>
      </c>
      <c r="J2156" s="24">
        <v>8.0611064322163806E-2</v>
      </c>
      <c r="K2156" s="24">
        <v>3.1191038187833064E-9</v>
      </c>
      <c r="L2156" s="24">
        <v>0.91938893255873233</v>
      </c>
    </row>
    <row r="2157" spans="1:12" ht="255" x14ac:dyDescent="0.2">
      <c r="A2157" s="25" t="s">
        <v>4193</v>
      </c>
      <c r="B2157" s="25" t="s">
        <v>5783</v>
      </c>
      <c r="C2157" s="25" t="s">
        <v>74</v>
      </c>
      <c r="D2157" s="25" t="s">
        <v>5775</v>
      </c>
      <c r="E2157" s="24" t="b">
        <v>0</v>
      </c>
      <c r="F2157" s="25" t="s">
        <v>11</v>
      </c>
      <c r="G2157" s="25" t="s">
        <v>10378</v>
      </c>
      <c r="H2157" s="25" t="s">
        <v>10379</v>
      </c>
      <c r="I2157" s="25" t="s">
        <v>10380</v>
      </c>
      <c r="J2157" s="24">
        <v>5.1049611610729981E-4</v>
      </c>
      <c r="K2157" s="24">
        <v>1.077077400725548E-7</v>
      </c>
      <c r="L2157" s="24">
        <v>0.99948939617615273</v>
      </c>
    </row>
    <row r="2158" spans="1:12" ht="165.75" x14ac:dyDescent="0.2">
      <c r="A2158" s="25" t="s">
        <v>4193</v>
      </c>
      <c r="B2158" s="25" t="s">
        <v>8828</v>
      </c>
      <c r="C2158" s="25" t="s">
        <v>74</v>
      </c>
      <c r="D2158" s="25" t="s">
        <v>8821</v>
      </c>
      <c r="E2158" s="24" t="b">
        <v>0</v>
      </c>
      <c r="F2158" s="25" t="s">
        <v>11</v>
      </c>
      <c r="G2158" s="25" t="s">
        <v>11246</v>
      </c>
      <c r="H2158" s="25" t="s">
        <v>11247</v>
      </c>
      <c r="I2158" s="25" t="s">
        <v>11248</v>
      </c>
      <c r="J2158" s="24">
        <v>2.7943118312068913E-5</v>
      </c>
      <c r="K2158" s="24">
        <v>1.5900855214484508E-10</v>
      </c>
      <c r="L2158" s="24">
        <v>0.99997205672267941</v>
      </c>
    </row>
    <row r="2159" spans="1:12" ht="191.25" x14ac:dyDescent="0.2">
      <c r="A2159" s="25" t="s">
        <v>4220</v>
      </c>
      <c r="B2159" s="25" t="s">
        <v>4221</v>
      </c>
      <c r="C2159" s="25" t="s">
        <v>74</v>
      </c>
      <c r="D2159" s="25" t="s">
        <v>4127</v>
      </c>
      <c r="E2159" s="24" t="b">
        <v>1</v>
      </c>
      <c r="F2159" s="25" t="s">
        <v>11</v>
      </c>
      <c r="G2159" s="25" t="s">
        <v>4222</v>
      </c>
      <c r="H2159" s="25" t="s">
        <v>9909</v>
      </c>
      <c r="I2159" s="25" t="s">
        <v>9910</v>
      </c>
      <c r="J2159" s="24">
        <v>4.9632810992857876E-23</v>
      </c>
      <c r="K2159" s="24">
        <v>4.598339465310953E-15</v>
      </c>
      <c r="L2159" s="24">
        <v>0.99999999999999534</v>
      </c>
    </row>
    <row r="2160" spans="1:12" ht="140.25" x14ac:dyDescent="0.2">
      <c r="A2160" s="25" t="s">
        <v>4220</v>
      </c>
      <c r="B2160" s="25" t="s">
        <v>4225</v>
      </c>
      <c r="C2160" s="25" t="s">
        <v>74</v>
      </c>
      <c r="D2160" s="25" t="s">
        <v>4127</v>
      </c>
      <c r="E2160" s="24" t="b">
        <v>1</v>
      </c>
      <c r="F2160" s="25" t="s">
        <v>11</v>
      </c>
      <c r="G2160" s="25" t="s">
        <v>4226</v>
      </c>
      <c r="H2160" s="25" t="s">
        <v>9911</v>
      </c>
      <c r="I2160" s="25" t="s">
        <v>9912</v>
      </c>
      <c r="J2160" s="24">
        <v>1.5644446938305788E-26</v>
      </c>
      <c r="K2160" s="24">
        <v>8.3822957193178165E-18</v>
      </c>
      <c r="L2160" s="24">
        <v>1</v>
      </c>
    </row>
    <row r="2161" spans="1:12" ht="204" x14ac:dyDescent="0.2">
      <c r="A2161" s="25" t="s">
        <v>1762</v>
      </c>
      <c r="B2161" s="25" t="s">
        <v>1763</v>
      </c>
      <c r="C2161" s="25" t="s">
        <v>74</v>
      </c>
      <c r="D2161" s="25" t="s">
        <v>407</v>
      </c>
      <c r="E2161" s="24" t="b">
        <v>0</v>
      </c>
      <c r="F2161" s="25" t="s">
        <v>11</v>
      </c>
      <c r="G2161" s="25" t="s">
        <v>1775</v>
      </c>
      <c r="H2161" s="25" t="s">
        <v>9385</v>
      </c>
      <c r="I2161" s="25" t="s">
        <v>9386</v>
      </c>
      <c r="J2161" s="24">
        <v>1.1695430287431219E-3</v>
      </c>
      <c r="K2161" s="24">
        <v>2.8713537511885137E-6</v>
      </c>
      <c r="L2161" s="24">
        <v>0.99882758561750562</v>
      </c>
    </row>
    <row r="2162" spans="1:12" ht="191.25" x14ac:dyDescent="0.2">
      <c r="A2162" s="25" t="s">
        <v>4019</v>
      </c>
      <c r="B2162" s="25" t="s">
        <v>7600</v>
      </c>
      <c r="C2162" s="25" t="s">
        <v>74</v>
      </c>
      <c r="D2162" s="25" t="s">
        <v>6339</v>
      </c>
      <c r="E2162" s="24" t="b">
        <v>0</v>
      </c>
      <c r="F2162" s="25" t="s">
        <v>11</v>
      </c>
      <c r="G2162" s="25" t="s">
        <v>7607</v>
      </c>
      <c r="H2162" s="25" t="s">
        <v>10879</v>
      </c>
      <c r="I2162" s="25" t="s">
        <v>10880</v>
      </c>
      <c r="J2162" s="24">
        <v>7.9038029223499274E-7</v>
      </c>
      <c r="K2162" s="24">
        <v>6.0196965543420476E-9</v>
      </c>
      <c r="L2162" s="24">
        <v>0.99999920360001127</v>
      </c>
    </row>
    <row r="2163" spans="1:12" ht="102" x14ac:dyDescent="0.2">
      <c r="A2163" s="25" t="s">
        <v>4019</v>
      </c>
      <c r="B2163" s="25" t="s">
        <v>7610</v>
      </c>
      <c r="C2163" s="25" t="s">
        <v>74</v>
      </c>
      <c r="D2163" s="25" t="s">
        <v>6339</v>
      </c>
      <c r="E2163" s="24" t="b">
        <v>0</v>
      </c>
      <c r="F2163" s="25" t="s">
        <v>11</v>
      </c>
      <c r="G2163" s="25" t="s">
        <v>10881</v>
      </c>
      <c r="H2163" s="25" t="s">
        <v>10882</v>
      </c>
      <c r="I2163" s="25" t="s">
        <v>9085</v>
      </c>
      <c r="J2163" s="24">
        <v>3.7333708064056101E-11</v>
      </c>
      <c r="K2163" s="24">
        <v>8.7131341474496623E-10</v>
      </c>
      <c r="L2163" s="24">
        <v>0.99999999909135284</v>
      </c>
    </row>
    <row r="2164" spans="1:12" ht="140.25" x14ac:dyDescent="0.2">
      <c r="A2164" s="25" t="s">
        <v>3333</v>
      </c>
      <c r="B2164" s="25" t="s">
        <v>3334</v>
      </c>
      <c r="C2164" s="25" t="s">
        <v>74</v>
      </c>
      <c r="D2164" s="25" t="s">
        <v>3036</v>
      </c>
      <c r="E2164" s="24" t="b">
        <v>0</v>
      </c>
      <c r="F2164" s="25" t="s">
        <v>11</v>
      </c>
      <c r="G2164" s="25" t="s">
        <v>9661</v>
      </c>
      <c r="H2164" s="25" t="s">
        <v>9662</v>
      </c>
      <c r="I2164" s="25" t="s">
        <v>9663</v>
      </c>
      <c r="J2164" s="24">
        <v>1.2183699848505878E-2</v>
      </c>
      <c r="K2164" s="24">
        <v>2.1677882312447525E-5</v>
      </c>
      <c r="L2164" s="24">
        <v>0.9877946222691818</v>
      </c>
    </row>
    <row r="2165" spans="1:12" ht="76.5" x14ac:dyDescent="0.2">
      <c r="A2165" s="25" t="s">
        <v>5285</v>
      </c>
      <c r="B2165" s="25" t="s">
        <v>5286</v>
      </c>
      <c r="C2165" s="25" t="s">
        <v>74</v>
      </c>
      <c r="D2165" s="25" t="s">
        <v>4127</v>
      </c>
      <c r="E2165" s="24" t="b">
        <v>0</v>
      </c>
      <c r="F2165" s="25" t="s">
        <v>11</v>
      </c>
      <c r="G2165" s="25" t="s">
        <v>10247</v>
      </c>
      <c r="H2165" s="25" t="s">
        <v>10248</v>
      </c>
      <c r="I2165" s="25" t="s">
        <v>5292</v>
      </c>
      <c r="J2165" s="24">
        <v>3.5796227026654647E-4</v>
      </c>
      <c r="K2165" s="24">
        <v>5.6520897354889984E-9</v>
      </c>
      <c r="L2165" s="24">
        <v>0.99964203207764357</v>
      </c>
    </row>
    <row r="2166" spans="1:12" ht="140.25" x14ac:dyDescent="0.2">
      <c r="A2166" s="25" t="s">
        <v>7744</v>
      </c>
      <c r="B2166" s="25" t="s">
        <v>7745</v>
      </c>
      <c r="C2166" s="25" t="s">
        <v>74</v>
      </c>
      <c r="D2166" s="25" t="s">
        <v>6339</v>
      </c>
      <c r="E2166" s="24" t="b">
        <v>0</v>
      </c>
      <c r="F2166" s="25" t="s">
        <v>11</v>
      </c>
      <c r="G2166" s="25" t="s">
        <v>7755</v>
      </c>
      <c r="H2166" s="25" t="s">
        <v>7756</v>
      </c>
      <c r="I2166" s="25" t="s">
        <v>7757</v>
      </c>
      <c r="J2166" s="24">
        <v>9.7141810798912571E-6</v>
      </c>
      <c r="K2166" s="24">
        <v>5.7123004340158918E-9</v>
      </c>
      <c r="L2166" s="24">
        <v>0.99999028010661972</v>
      </c>
    </row>
    <row r="2167" spans="1:12" ht="127.5" x14ac:dyDescent="0.2">
      <c r="A2167" s="25" t="s">
        <v>7744</v>
      </c>
      <c r="B2167" s="25" t="s">
        <v>7745</v>
      </c>
      <c r="C2167" s="25" t="s">
        <v>74</v>
      </c>
      <c r="D2167" s="25" t="s">
        <v>6339</v>
      </c>
      <c r="E2167" s="24" t="b">
        <v>0</v>
      </c>
      <c r="F2167" s="25" t="s">
        <v>11</v>
      </c>
      <c r="G2167" s="25" t="s">
        <v>7756</v>
      </c>
      <c r="H2167" s="25" t="s">
        <v>7758</v>
      </c>
      <c r="I2167" s="25" t="s">
        <v>7759</v>
      </c>
      <c r="J2167" s="24">
        <v>2.3427930996629358E-7</v>
      </c>
      <c r="K2167" s="24">
        <v>5.2772006843793302E-10</v>
      </c>
      <c r="L2167" s="24">
        <v>0.99999976519297007</v>
      </c>
    </row>
    <row r="2168" spans="1:12" ht="63.75" x14ac:dyDescent="0.2">
      <c r="A2168" s="25" t="s">
        <v>7744</v>
      </c>
      <c r="B2168" s="25" t="s">
        <v>7745</v>
      </c>
      <c r="C2168" s="25" t="s">
        <v>74</v>
      </c>
      <c r="D2168" s="25" t="s">
        <v>6339</v>
      </c>
      <c r="E2168" s="24" t="b">
        <v>0</v>
      </c>
      <c r="F2168" s="25" t="s">
        <v>11</v>
      </c>
      <c r="G2168" s="25" t="s">
        <v>7758</v>
      </c>
      <c r="H2168" s="25" t="s">
        <v>7760</v>
      </c>
      <c r="I2168" s="25" t="s">
        <v>7761</v>
      </c>
      <c r="J2168" s="24">
        <v>2.1766426925468997E-8</v>
      </c>
      <c r="K2168" s="24">
        <v>1.3585623019603156E-10</v>
      </c>
      <c r="L2168" s="24">
        <v>0.9999999780977169</v>
      </c>
    </row>
    <row r="2169" spans="1:12" ht="51" x14ac:dyDescent="0.2">
      <c r="A2169" s="25" t="s">
        <v>7744</v>
      </c>
      <c r="B2169" s="25" t="s">
        <v>7745</v>
      </c>
      <c r="C2169" s="25" t="s">
        <v>74</v>
      </c>
      <c r="D2169" s="25" t="s">
        <v>6339</v>
      </c>
      <c r="E2169" s="24" t="b">
        <v>0</v>
      </c>
      <c r="F2169" s="25" t="s">
        <v>11</v>
      </c>
      <c r="G2169" s="25" t="s">
        <v>7760</v>
      </c>
      <c r="H2169" s="25" t="s">
        <v>7761</v>
      </c>
      <c r="I2169" s="25" t="s">
        <v>9085</v>
      </c>
      <c r="J2169" s="24">
        <v>4.8544020773558902E-8</v>
      </c>
      <c r="K2169" s="24">
        <v>3.9975269722986836E-10</v>
      </c>
      <c r="L2169" s="24">
        <v>0.99999995105622652</v>
      </c>
    </row>
    <row r="2170" spans="1:12" ht="153" x14ac:dyDescent="0.2">
      <c r="A2170" s="25" t="s">
        <v>5912</v>
      </c>
      <c r="B2170" s="25" t="s">
        <v>5913</v>
      </c>
      <c r="C2170" s="25" t="s">
        <v>74</v>
      </c>
      <c r="D2170" s="25" t="s">
        <v>5914</v>
      </c>
      <c r="E2170" s="24" t="b">
        <v>0</v>
      </c>
      <c r="F2170" s="25" t="s">
        <v>11</v>
      </c>
      <c r="G2170" s="25" t="s">
        <v>9085</v>
      </c>
      <c r="H2170" s="25" t="s">
        <v>10394</v>
      </c>
      <c r="I2170" s="25" t="s">
        <v>5916</v>
      </c>
      <c r="J2170" s="24">
        <v>4.3963659007236459E-4</v>
      </c>
      <c r="K2170" s="24">
        <v>2.8161289357443009E-5</v>
      </c>
      <c r="L2170" s="24">
        <v>0.99953220212057026</v>
      </c>
    </row>
    <row r="2171" spans="1:12" ht="140.25" x14ac:dyDescent="0.2">
      <c r="A2171" s="25" t="s">
        <v>5912</v>
      </c>
      <c r="B2171" s="25" t="s">
        <v>5913</v>
      </c>
      <c r="C2171" s="25" t="s">
        <v>74</v>
      </c>
      <c r="D2171" s="25" t="s">
        <v>5914</v>
      </c>
      <c r="E2171" s="24" t="b">
        <v>0</v>
      </c>
      <c r="F2171" s="25" t="s">
        <v>11</v>
      </c>
      <c r="G2171" s="25" t="s">
        <v>5917</v>
      </c>
      <c r="H2171" s="25" t="s">
        <v>5918</v>
      </c>
      <c r="I2171" s="25" t="s">
        <v>10395</v>
      </c>
      <c r="J2171" s="24">
        <v>1.5874790169113449E-6</v>
      </c>
      <c r="K2171" s="24">
        <v>4.5858567728444832E-4</v>
      </c>
      <c r="L2171" s="24">
        <v>0.99953982684369869</v>
      </c>
    </row>
    <row r="2172" spans="1:12" ht="204" x14ac:dyDescent="0.2">
      <c r="A2172" s="25" t="s">
        <v>1820</v>
      </c>
      <c r="B2172" s="25" t="s">
        <v>8989</v>
      </c>
      <c r="C2172" s="25" t="s">
        <v>74</v>
      </c>
      <c r="D2172" s="25" t="s">
        <v>8821</v>
      </c>
      <c r="E2172" s="24" t="b">
        <v>0</v>
      </c>
      <c r="F2172" s="25" t="s">
        <v>11</v>
      </c>
      <c r="G2172" s="25" t="s">
        <v>11294</v>
      </c>
      <c r="H2172" s="25" t="s">
        <v>8991</v>
      </c>
      <c r="I2172" s="25" t="s">
        <v>8992</v>
      </c>
      <c r="J2172" s="24">
        <v>2.7284425164181575E-8</v>
      </c>
      <c r="K2172" s="24">
        <v>6.7908793497007202E-11</v>
      </c>
      <c r="L2172" s="24">
        <v>0.99999997264766616</v>
      </c>
    </row>
    <row r="2173" spans="1:12" ht="114.75" x14ac:dyDescent="0.2">
      <c r="A2173" s="25" t="s">
        <v>7308</v>
      </c>
      <c r="B2173" s="25" t="s">
        <v>7309</v>
      </c>
      <c r="C2173" s="25" t="s">
        <v>74</v>
      </c>
      <c r="D2173" s="25" t="s">
        <v>6339</v>
      </c>
      <c r="E2173" s="24" t="b">
        <v>0</v>
      </c>
      <c r="F2173" s="25" t="s">
        <v>11</v>
      </c>
      <c r="G2173" s="25" t="s">
        <v>10793</v>
      </c>
      <c r="H2173" s="25" t="s">
        <v>7313</v>
      </c>
      <c r="I2173" s="25" t="s">
        <v>10794</v>
      </c>
      <c r="J2173" s="24">
        <v>8.3020325479324714E-6</v>
      </c>
      <c r="K2173" s="24">
        <v>4.077359985158362E-10</v>
      </c>
      <c r="L2173" s="24">
        <v>0.99999169755971606</v>
      </c>
    </row>
    <row r="2174" spans="1:12" ht="114.75" x14ac:dyDescent="0.2">
      <c r="A2174" s="25" t="s">
        <v>7308</v>
      </c>
      <c r="B2174" s="25" t="s">
        <v>7309</v>
      </c>
      <c r="C2174" s="25" t="s">
        <v>74</v>
      </c>
      <c r="D2174" s="25" t="s">
        <v>6339</v>
      </c>
      <c r="E2174" s="24" t="b">
        <v>0</v>
      </c>
      <c r="F2174" s="25" t="s">
        <v>11</v>
      </c>
      <c r="G2174" s="25" t="s">
        <v>7320</v>
      </c>
      <c r="H2174" s="25" t="s">
        <v>7321</v>
      </c>
      <c r="I2174" s="25" t="s">
        <v>10795</v>
      </c>
      <c r="J2174" s="24">
        <v>1.9704391509064471E-9</v>
      </c>
      <c r="K2174" s="24">
        <v>8.3681588283638667E-10</v>
      </c>
      <c r="L2174" s="24">
        <v>0.9999999971927449</v>
      </c>
    </row>
    <row r="2175" spans="1:12" ht="140.25" x14ac:dyDescent="0.2">
      <c r="A2175" s="25" t="s">
        <v>7308</v>
      </c>
      <c r="B2175" s="25" t="s">
        <v>7309</v>
      </c>
      <c r="C2175" s="25" t="s">
        <v>74</v>
      </c>
      <c r="D2175" s="25" t="s">
        <v>6339</v>
      </c>
      <c r="E2175" s="24" t="b">
        <v>0</v>
      </c>
      <c r="F2175" s="25" t="s">
        <v>11</v>
      </c>
      <c r="G2175" s="25" t="s">
        <v>10796</v>
      </c>
      <c r="H2175" s="25" t="s">
        <v>10797</v>
      </c>
      <c r="I2175" s="25" t="s">
        <v>9085</v>
      </c>
      <c r="J2175" s="24">
        <v>2.1986258449147668E-11</v>
      </c>
      <c r="K2175" s="24">
        <v>3.2771842892206182E-13</v>
      </c>
      <c r="L2175" s="24">
        <v>0.99999999997768607</v>
      </c>
    </row>
    <row r="2176" spans="1:12" ht="153" x14ac:dyDescent="0.2">
      <c r="A2176" s="25" t="s">
        <v>8250</v>
      </c>
      <c r="B2176" s="25" t="s">
        <v>8251</v>
      </c>
      <c r="C2176" s="25" t="s">
        <v>74</v>
      </c>
      <c r="D2176" s="25" t="s">
        <v>6339</v>
      </c>
      <c r="E2176" s="24" t="b">
        <v>0</v>
      </c>
      <c r="F2176" s="25" t="s">
        <v>11</v>
      </c>
      <c r="G2176" s="25" t="s">
        <v>11074</v>
      </c>
      <c r="H2176" s="25" t="s">
        <v>11075</v>
      </c>
      <c r="I2176" s="25" t="s">
        <v>8261</v>
      </c>
      <c r="J2176" s="24">
        <v>5.8552157477218431E-6</v>
      </c>
      <c r="K2176" s="24">
        <v>8.5695509981392354E-10</v>
      </c>
      <c r="L2176" s="24">
        <v>0.99999414392729713</v>
      </c>
    </row>
    <row r="2177" spans="1:12" ht="318.75" x14ac:dyDescent="0.2">
      <c r="A2177" s="25" t="s">
        <v>8250</v>
      </c>
      <c r="B2177" s="25" t="s">
        <v>8251</v>
      </c>
      <c r="C2177" s="25" t="s">
        <v>74</v>
      </c>
      <c r="D2177" s="25" t="s">
        <v>6339</v>
      </c>
      <c r="E2177" s="24" t="b">
        <v>0</v>
      </c>
      <c r="F2177" s="25" t="s">
        <v>11</v>
      </c>
      <c r="G2177" s="25" t="s">
        <v>11075</v>
      </c>
      <c r="H2177" s="25" t="s">
        <v>8262</v>
      </c>
      <c r="I2177" s="25" t="s">
        <v>11076</v>
      </c>
      <c r="J2177" s="24">
        <v>3.6550225769067254E-6</v>
      </c>
      <c r="K2177" s="24">
        <v>1.5667050050376035E-11</v>
      </c>
      <c r="L2177" s="24">
        <v>0.99999634496175593</v>
      </c>
    </row>
    <row r="2178" spans="1:12" ht="191.25" x14ac:dyDescent="0.2">
      <c r="A2178" s="25" t="s">
        <v>8250</v>
      </c>
      <c r="B2178" s="25" t="s">
        <v>8264</v>
      </c>
      <c r="C2178" s="25" t="s">
        <v>74</v>
      </c>
      <c r="D2178" s="25" t="s">
        <v>6339</v>
      </c>
      <c r="E2178" s="24" t="b">
        <v>0</v>
      </c>
      <c r="F2178" s="25" t="s">
        <v>11</v>
      </c>
      <c r="G2178" s="25" t="s">
        <v>8265</v>
      </c>
      <c r="H2178" s="25" t="s">
        <v>11077</v>
      </c>
      <c r="I2178" s="25" t="s">
        <v>11078</v>
      </c>
      <c r="J2178" s="24">
        <v>1.0138575378767385E-7</v>
      </c>
      <c r="K2178" s="24">
        <v>2.2789865352981428E-10</v>
      </c>
      <c r="L2178" s="24">
        <v>0.99999989838634751</v>
      </c>
    </row>
    <row r="2179" spans="1:12" ht="178.5" x14ac:dyDescent="0.2">
      <c r="A2179" s="25" t="s">
        <v>8250</v>
      </c>
      <c r="B2179" s="25" t="s">
        <v>8251</v>
      </c>
      <c r="C2179" s="25" t="s">
        <v>74</v>
      </c>
      <c r="D2179" s="25" t="s">
        <v>6339</v>
      </c>
      <c r="E2179" s="24" t="b">
        <v>0</v>
      </c>
      <c r="F2179" s="25" t="s">
        <v>11</v>
      </c>
      <c r="G2179" s="25" t="s">
        <v>11077</v>
      </c>
      <c r="H2179" s="25" t="s">
        <v>11079</v>
      </c>
      <c r="I2179" s="25" t="s">
        <v>8269</v>
      </c>
      <c r="J2179" s="24">
        <v>7.2036741907396704E-7</v>
      </c>
      <c r="K2179" s="24">
        <v>4.8194899105107734E-10</v>
      </c>
      <c r="L2179" s="24">
        <v>0.9999992791506318</v>
      </c>
    </row>
    <row r="2180" spans="1:12" ht="114.75" x14ac:dyDescent="0.2">
      <c r="A2180" s="25" t="s">
        <v>1302</v>
      </c>
      <c r="B2180" s="25" t="s">
        <v>1303</v>
      </c>
      <c r="C2180" s="25" t="s">
        <v>74</v>
      </c>
      <c r="D2180" s="25" t="s">
        <v>407</v>
      </c>
      <c r="E2180" s="24" t="b">
        <v>0</v>
      </c>
      <c r="F2180" s="25" t="s">
        <v>11</v>
      </c>
      <c r="G2180" s="25" t="s">
        <v>9306</v>
      </c>
      <c r="H2180" s="25" t="s">
        <v>9307</v>
      </c>
      <c r="I2180" s="25" t="s">
        <v>9308</v>
      </c>
      <c r="J2180" s="24">
        <v>4.9939014572865634E-6</v>
      </c>
      <c r="K2180" s="24">
        <v>1.0254848645788947E-7</v>
      </c>
      <c r="L2180" s="24">
        <v>0.99999490355005616</v>
      </c>
    </row>
    <row r="2181" spans="1:12" ht="140.25" x14ac:dyDescent="0.2">
      <c r="A2181" s="25" t="s">
        <v>4085</v>
      </c>
      <c r="B2181" s="25" t="s">
        <v>9877</v>
      </c>
      <c r="C2181" s="25" t="s">
        <v>74</v>
      </c>
      <c r="D2181" s="25" t="s">
        <v>3906</v>
      </c>
      <c r="E2181" s="24" t="b">
        <v>0</v>
      </c>
      <c r="F2181" s="25" t="s">
        <v>11</v>
      </c>
      <c r="G2181" s="25" t="s">
        <v>9878</v>
      </c>
      <c r="H2181" s="25" t="s">
        <v>9879</v>
      </c>
      <c r="I2181" s="25" t="s">
        <v>4099</v>
      </c>
      <c r="J2181" s="24">
        <v>2.1497068351273721E-3</v>
      </c>
      <c r="K2181" s="24">
        <v>1.9555210728036911E-8</v>
      </c>
      <c r="L2181" s="24">
        <v>0.99785027360966194</v>
      </c>
    </row>
    <row r="2182" spans="1:12" ht="153" x14ac:dyDescent="0.2">
      <c r="A2182" s="25" t="s">
        <v>4085</v>
      </c>
      <c r="B2182" s="25" t="s">
        <v>8323</v>
      </c>
      <c r="C2182" s="25" t="s">
        <v>74</v>
      </c>
      <c r="D2182" s="25" t="s">
        <v>6339</v>
      </c>
      <c r="E2182" s="24" t="b">
        <v>0</v>
      </c>
      <c r="F2182" s="25" t="s">
        <v>11</v>
      </c>
      <c r="G2182" s="25" t="s">
        <v>11094</v>
      </c>
      <c r="H2182" s="25" t="s">
        <v>8325</v>
      </c>
      <c r="I2182" s="25" t="s">
        <v>8326</v>
      </c>
      <c r="J2182" s="24">
        <v>7.7801499866624935E-2</v>
      </c>
      <c r="K2182" s="24">
        <v>2.919708660537506E-9</v>
      </c>
      <c r="L2182" s="24">
        <v>0.92219849721366631</v>
      </c>
    </row>
    <row r="2183" spans="1:12" ht="204" x14ac:dyDescent="0.2">
      <c r="A2183" s="25" t="s">
        <v>2562</v>
      </c>
      <c r="B2183" s="25" t="s">
        <v>2563</v>
      </c>
      <c r="C2183" s="25" t="s">
        <v>74</v>
      </c>
      <c r="D2183" s="25" t="s">
        <v>407</v>
      </c>
      <c r="E2183" s="24" t="b">
        <v>0</v>
      </c>
      <c r="F2183" s="25" t="s">
        <v>11</v>
      </c>
      <c r="G2183" s="25" t="s">
        <v>2564</v>
      </c>
      <c r="H2183" s="25" t="s">
        <v>2565</v>
      </c>
      <c r="I2183" s="25" t="s">
        <v>2566</v>
      </c>
      <c r="J2183" s="24">
        <v>1.5181422467051226E-6</v>
      </c>
      <c r="K2183" s="24">
        <v>1.2871502279479333E-6</v>
      </c>
      <c r="L2183" s="24">
        <v>0.99999719470752546</v>
      </c>
    </row>
    <row r="2184" spans="1:12" ht="127.5" x14ac:dyDescent="0.2">
      <c r="A2184" s="25" t="s">
        <v>2562</v>
      </c>
      <c r="B2184" s="25" t="s">
        <v>2567</v>
      </c>
      <c r="C2184" s="25" t="s">
        <v>74</v>
      </c>
      <c r="D2184" s="25" t="s">
        <v>407</v>
      </c>
      <c r="E2184" s="24" t="b">
        <v>0</v>
      </c>
      <c r="F2184" s="25" t="s">
        <v>11</v>
      </c>
      <c r="G2184" s="25" t="s">
        <v>2565</v>
      </c>
      <c r="H2184" s="25" t="s">
        <v>2568</v>
      </c>
      <c r="I2184" s="25" t="s">
        <v>2569</v>
      </c>
      <c r="J2184" s="24">
        <v>2.7232728816836657E-6</v>
      </c>
      <c r="K2184" s="24">
        <v>6.2579550801693919E-7</v>
      </c>
      <c r="L2184" s="24">
        <v>0.99999665093161016</v>
      </c>
    </row>
    <row r="2185" spans="1:12" ht="127.5" x14ac:dyDescent="0.2">
      <c r="A2185" s="25" t="s">
        <v>2562</v>
      </c>
      <c r="B2185" s="25" t="s">
        <v>2570</v>
      </c>
      <c r="C2185" s="25" t="s">
        <v>74</v>
      </c>
      <c r="D2185" s="25" t="s">
        <v>407</v>
      </c>
      <c r="E2185" s="24" t="b">
        <v>0</v>
      </c>
      <c r="F2185" s="25" t="s">
        <v>11</v>
      </c>
      <c r="G2185" s="25" t="s">
        <v>2571</v>
      </c>
      <c r="H2185" s="25" t="s">
        <v>2572</v>
      </c>
      <c r="I2185" s="25" t="s">
        <v>9537</v>
      </c>
      <c r="J2185" s="24">
        <v>2.4499572155028477E-8</v>
      </c>
      <c r="K2185" s="24">
        <v>0.46106305894137345</v>
      </c>
      <c r="L2185" s="24">
        <v>0.5389369165590544</v>
      </c>
    </row>
    <row r="2186" spans="1:12" ht="153" x14ac:dyDescent="0.2">
      <c r="A2186" s="25" t="s">
        <v>2562</v>
      </c>
      <c r="B2186" s="25" t="s">
        <v>2574</v>
      </c>
      <c r="C2186" s="25" t="s">
        <v>74</v>
      </c>
      <c r="D2186" s="25" t="s">
        <v>407</v>
      </c>
      <c r="E2186" s="24" t="b">
        <v>0</v>
      </c>
      <c r="F2186" s="25" t="s">
        <v>11</v>
      </c>
      <c r="G2186" s="25" t="s">
        <v>2575</v>
      </c>
      <c r="H2186" s="25" t="s">
        <v>2576</v>
      </c>
      <c r="I2186" s="25" t="s">
        <v>2577</v>
      </c>
      <c r="J2186" s="24">
        <v>6.8893719986567589E-3</v>
      </c>
      <c r="K2186" s="24">
        <v>3.211269422479003E-6</v>
      </c>
      <c r="L2186" s="24">
        <v>0.99310741673192082</v>
      </c>
    </row>
    <row r="2187" spans="1:12" ht="165.75" x14ac:dyDescent="0.2">
      <c r="A2187" s="25" t="s">
        <v>2562</v>
      </c>
      <c r="B2187" s="25" t="s">
        <v>2578</v>
      </c>
      <c r="C2187" s="25" t="s">
        <v>74</v>
      </c>
      <c r="D2187" s="25" t="s">
        <v>407</v>
      </c>
      <c r="E2187" s="24" t="b">
        <v>0</v>
      </c>
      <c r="F2187" s="25" t="s">
        <v>11</v>
      </c>
      <c r="G2187" s="25" t="s">
        <v>2576</v>
      </c>
      <c r="H2187" s="25" t="s">
        <v>2579</v>
      </c>
      <c r="I2187" s="25" t="s">
        <v>2580</v>
      </c>
      <c r="J2187" s="24">
        <v>2.4625622133296342E-5</v>
      </c>
      <c r="K2187" s="24">
        <v>1.9568209594922303E-5</v>
      </c>
      <c r="L2187" s="24">
        <v>0.99995580616827173</v>
      </c>
    </row>
    <row r="2188" spans="1:12" ht="191.25" x14ac:dyDescent="0.2">
      <c r="A2188" s="25" t="s">
        <v>2562</v>
      </c>
      <c r="B2188" s="25" t="s">
        <v>2570</v>
      </c>
      <c r="C2188" s="25" t="s">
        <v>74</v>
      </c>
      <c r="D2188" s="25" t="s">
        <v>407</v>
      </c>
      <c r="E2188" s="24" t="b">
        <v>0</v>
      </c>
      <c r="F2188" s="25" t="s">
        <v>11</v>
      </c>
      <c r="G2188" s="25" t="s">
        <v>2581</v>
      </c>
      <c r="H2188" s="25" t="s">
        <v>2582</v>
      </c>
      <c r="I2188" s="25" t="s">
        <v>2583</v>
      </c>
      <c r="J2188" s="24">
        <v>3.1659004310388258E-5</v>
      </c>
      <c r="K2188" s="24">
        <v>4.5407106991546152E-3</v>
      </c>
      <c r="L2188" s="24">
        <v>0.99542763029653514</v>
      </c>
    </row>
    <row r="2189" spans="1:12" ht="127.5" x14ac:dyDescent="0.2">
      <c r="A2189" s="25" t="s">
        <v>2562</v>
      </c>
      <c r="B2189" s="25" t="s">
        <v>2584</v>
      </c>
      <c r="C2189" s="25" t="s">
        <v>74</v>
      </c>
      <c r="D2189" s="25" t="s">
        <v>407</v>
      </c>
      <c r="E2189" s="24" t="b">
        <v>0</v>
      </c>
      <c r="F2189" s="25" t="s">
        <v>11</v>
      </c>
      <c r="G2189" s="25" t="s">
        <v>2582</v>
      </c>
      <c r="H2189" s="25" t="s">
        <v>2585</v>
      </c>
      <c r="I2189" s="25" t="s">
        <v>2586</v>
      </c>
      <c r="J2189" s="24">
        <v>6.7594235545006597E-6</v>
      </c>
      <c r="K2189" s="24">
        <v>3.7570582664270742E-5</v>
      </c>
      <c r="L2189" s="24">
        <v>0.99995566999378116</v>
      </c>
    </row>
    <row r="2190" spans="1:12" ht="153" x14ac:dyDescent="0.2">
      <c r="A2190" s="25" t="s">
        <v>2562</v>
      </c>
      <c r="B2190" s="25" t="s">
        <v>2587</v>
      </c>
      <c r="C2190" s="25" t="s">
        <v>74</v>
      </c>
      <c r="D2190" s="25" t="s">
        <v>407</v>
      </c>
      <c r="E2190" s="24" t="b">
        <v>0</v>
      </c>
      <c r="F2190" s="25" t="s">
        <v>11</v>
      </c>
      <c r="G2190" s="25" t="s">
        <v>2588</v>
      </c>
      <c r="H2190" s="25" t="s">
        <v>2589</v>
      </c>
      <c r="I2190" s="25" t="s">
        <v>9538</v>
      </c>
      <c r="J2190" s="24">
        <v>3.2732558104298636E-7</v>
      </c>
      <c r="K2190" s="24">
        <v>0.11861546515416746</v>
      </c>
      <c r="L2190" s="24">
        <v>0.88138420752025159</v>
      </c>
    </row>
    <row r="2191" spans="1:12" ht="267.75" x14ac:dyDescent="0.2">
      <c r="A2191" s="25" t="s">
        <v>3945</v>
      </c>
      <c r="B2191" s="25" t="s">
        <v>7005</v>
      </c>
      <c r="C2191" s="25" t="s">
        <v>74</v>
      </c>
      <c r="D2191" s="25" t="s">
        <v>6339</v>
      </c>
      <c r="E2191" s="24" t="b">
        <v>0</v>
      </c>
      <c r="F2191" s="25" t="s">
        <v>11</v>
      </c>
      <c r="G2191" s="25" t="s">
        <v>7006</v>
      </c>
      <c r="H2191" s="25" t="s">
        <v>7007</v>
      </c>
      <c r="I2191" s="25" t="s">
        <v>10699</v>
      </c>
      <c r="J2191" s="24">
        <v>5.9197267698323086E-5</v>
      </c>
      <c r="K2191" s="24">
        <v>2.3164500660993871E-9</v>
      </c>
      <c r="L2191" s="24">
        <v>0.99994080041585165</v>
      </c>
    </row>
    <row r="2192" spans="1:12" ht="153" x14ac:dyDescent="0.2">
      <c r="A2192" s="25" t="s">
        <v>3945</v>
      </c>
      <c r="B2192" s="25" t="s">
        <v>7005</v>
      </c>
      <c r="C2192" s="25" t="s">
        <v>74</v>
      </c>
      <c r="D2192" s="25" t="s">
        <v>6339</v>
      </c>
      <c r="E2192" s="24" t="b">
        <v>0</v>
      </c>
      <c r="F2192" s="25" t="s">
        <v>11</v>
      </c>
      <c r="G2192" s="25" t="s">
        <v>10700</v>
      </c>
      <c r="H2192" s="25" t="s">
        <v>10701</v>
      </c>
      <c r="I2192" s="25" t="s">
        <v>10702</v>
      </c>
      <c r="J2192" s="24">
        <v>3.9474688095948459E-7</v>
      </c>
      <c r="K2192" s="24">
        <v>4.3992598789956625E-10</v>
      </c>
      <c r="L2192" s="24">
        <v>0.99999960481319305</v>
      </c>
    </row>
    <row r="2193" spans="1:12" ht="140.25" x14ac:dyDescent="0.2">
      <c r="A2193" s="25" t="s">
        <v>3945</v>
      </c>
      <c r="B2193" s="25" t="s">
        <v>7005</v>
      </c>
      <c r="C2193" s="25" t="s">
        <v>74</v>
      </c>
      <c r="D2193" s="25" t="s">
        <v>6339</v>
      </c>
      <c r="E2193" s="24" t="b">
        <v>0</v>
      </c>
      <c r="F2193" s="25" t="s">
        <v>11</v>
      </c>
      <c r="G2193" s="25" t="s">
        <v>10701</v>
      </c>
      <c r="H2193" s="25" t="s">
        <v>10703</v>
      </c>
      <c r="I2193" s="25" t="s">
        <v>7013</v>
      </c>
      <c r="J2193" s="24">
        <v>2.2810012130825267E-6</v>
      </c>
      <c r="K2193" s="24">
        <v>4.1159288080133813E-10</v>
      </c>
      <c r="L2193" s="24">
        <v>0.99999771858719411</v>
      </c>
    </row>
    <row r="2194" spans="1:12" ht="51" x14ac:dyDescent="0.2">
      <c r="A2194" s="25" t="s">
        <v>3945</v>
      </c>
      <c r="B2194" s="25" t="s">
        <v>7005</v>
      </c>
      <c r="C2194" s="25" t="s">
        <v>74</v>
      </c>
      <c r="D2194" s="25" t="s">
        <v>6339</v>
      </c>
      <c r="E2194" s="24" t="b">
        <v>0</v>
      </c>
      <c r="F2194" s="25" t="s">
        <v>11</v>
      </c>
      <c r="G2194" s="25" t="s">
        <v>10703</v>
      </c>
      <c r="H2194" s="25" t="s">
        <v>7014</v>
      </c>
      <c r="I2194" s="25" t="s">
        <v>7015</v>
      </c>
      <c r="J2194" s="24">
        <v>3.55956764901164E-6</v>
      </c>
      <c r="K2194" s="24">
        <v>1.7724728112124455E-9</v>
      </c>
      <c r="L2194" s="24">
        <v>0.99999643865987808</v>
      </c>
    </row>
    <row r="2195" spans="1:12" ht="153" x14ac:dyDescent="0.2">
      <c r="A2195" s="25" t="s">
        <v>1062</v>
      </c>
      <c r="B2195" s="25" t="s">
        <v>4621</v>
      </c>
      <c r="C2195" s="25" t="s">
        <v>74</v>
      </c>
      <c r="D2195" s="25" t="s">
        <v>4127</v>
      </c>
      <c r="E2195" s="24" t="b">
        <v>0</v>
      </c>
      <c r="F2195" s="25" t="s">
        <v>11</v>
      </c>
      <c r="G2195" s="25" t="s">
        <v>4622</v>
      </c>
      <c r="H2195" s="25" t="s">
        <v>4623</v>
      </c>
      <c r="I2195" s="25" t="s">
        <v>4624</v>
      </c>
      <c r="J2195" s="24">
        <v>0.16684006447387187</v>
      </c>
      <c r="K2195" s="24">
        <v>8.5418460448500007E-8</v>
      </c>
      <c r="L2195" s="24">
        <v>0.83315985010766769</v>
      </c>
    </row>
    <row r="2196" spans="1:12" ht="114.75" x14ac:dyDescent="0.2">
      <c r="A2196" s="25" t="s">
        <v>882</v>
      </c>
      <c r="B2196" s="25" t="s">
        <v>886</v>
      </c>
      <c r="C2196" s="25" t="s">
        <v>74</v>
      </c>
      <c r="D2196" s="25" t="s">
        <v>407</v>
      </c>
      <c r="E2196" s="24" t="b">
        <v>1</v>
      </c>
      <c r="F2196" s="25" t="s">
        <v>11</v>
      </c>
      <c r="G2196" s="25" t="s">
        <v>9085</v>
      </c>
      <c r="H2196" s="25" t="s">
        <v>887</v>
      </c>
      <c r="I2196" s="25" t="s">
        <v>888</v>
      </c>
      <c r="J2196" s="24">
        <v>5.8929012969480456E-17</v>
      </c>
      <c r="K2196" s="24">
        <v>8.1499630865584309E-7</v>
      </c>
      <c r="L2196" s="24">
        <v>0.99999918500369123</v>
      </c>
    </row>
    <row r="2197" spans="1:12" ht="76.5" x14ac:dyDescent="0.2">
      <c r="A2197" s="25" t="s">
        <v>882</v>
      </c>
      <c r="B2197" s="25" t="s">
        <v>886</v>
      </c>
      <c r="C2197" s="25" t="s">
        <v>74</v>
      </c>
      <c r="D2197" s="25" t="s">
        <v>407</v>
      </c>
      <c r="E2197" s="24" t="b">
        <v>1</v>
      </c>
      <c r="F2197" s="25" t="s">
        <v>11</v>
      </c>
      <c r="G2197" s="25" t="s">
        <v>889</v>
      </c>
      <c r="H2197" s="25" t="s">
        <v>890</v>
      </c>
      <c r="I2197" s="25" t="s">
        <v>891</v>
      </c>
      <c r="J2197" s="24">
        <v>3.3093407086146734E-22</v>
      </c>
      <c r="K2197" s="24">
        <v>5.6870945385838503E-7</v>
      </c>
      <c r="L2197" s="24">
        <v>0.99999943129054614</v>
      </c>
    </row>
    <row r="2198" spans="1:12" ht="76.5" x14ac:dyDescent="0.2">
      <c r="A2198" s="25" t="s">
        <v>882</v>
      </c>
      <c r="B2198" s="25" t="s">
        <v>886</v>
      </c>
      <c r="C2198" s="25" t="s">
        <v>74</v>
      </c>
      <c r="D2198" s="25" t="s">
        <v>407</v>
      </c>
      <c r="E2198" s="24" t="b">
        <v>1</v>
      </c>
      <c r="F2198" s="25" t="s">
        <v>11</v>
      </c>
      <c r="G2198" s="25" t="s">
        <v>9085</v>
      </c>
      <c r="H2198" s="25" t="s">
        <v>892</v>
      </c>
      <c r="I2198" s="25" t="s">
        <v>893</v>
      </c>
      <c r="J2198" s="24">
        <v>1.0172791063911546E-20</v>
      </c>
      <c r="K2198" s="24">
        <v>6.9593305030224912E-11</v>
      </c>
      <c r="L2198" s="24">
        <v>0.99999999993040678</v>
      </c>
    </row>
    <row r="2199" spans="1:12" ht="216.75" x14ac:dyDescent="0.2">
      <c r="A2199" s="25" t="s">
        <v>901</v>
      </c>
      <c r="B2199" s="25" t="s">
        <v>902</v>
      </c>
      <c r="C2199" s="25" t="s">
        <v>74</v>
      </c>
      <c r="D2199" s="25" t="s">
        <v>407</v>
      </c>
      <c r="E2199" s="24" t="b">
        <v>0</v>
      </c>
      <c r="F2199" s="25" t="s">
        <v>11</v>
      </c>
      <c r="G2199" s="25" t="s">
        <v>903</v>
      </c>
      <c r="H2199" s="25" t="s">
        <v>904</v>
      </c>
      <c r="I2199" s="25" t="s">
        <v>9231</v>
      </c>
      <c r="J2199" s="24">
        <v>8.2346648937327506E-7</v>
      </c>
      <c r="K2199" s="24">
        <v>8.0557364515299724E-6</v>
      </c>
      <c r="L2199" s="24">
        <v>0.9999911207970591</v>
      </c>
    </row>
    <row r="2200" spans="1:12" ht="114.75" x14ac:dyDescent="0.2">
      <c r="A2200" s="25" t="s">
        <v>3099</v>
      </c>
      <c r="B2200" s="25" t="s">
        <v>3100</v>
      </c>
      <c r="C2200" s="25" t="s">
        <v>74</v>
      </c>
      <c r="D2200" s="25" t="s">
        <v>3036</v>
      </c>
      <c r="E2200" s="24" t="b">
        <v>0</v>
      </c>
      <c r="F2200" s="25" t="s">
        <v>11</v>
      </c>
      <c r="G2200" s="25" t="s">
        <v>3101</v>
      </c>
      <c r="H2200" s="25" t="s">
        <v>9627</v>
      </c>
      <c r="I2200" s="25" t="s">
        <v>9628</v>
      </c>
      <c r="J2200" s="24">
        <v>1.7766364541783574E-9</v>
      </c>
      <c r="K2200" s="24">
        <v>3.5253534955824049E-4</v>
      </c>
      <c r="L2200" s="24">
        <v>0.99964746287380535</v>
      </c>
    </row>
    <row r="2201" spans="1:12" ht="216.75" x14ac:dyDescent="0.2">
      <c r="A2201" s="25" t="s">
        <v>7066</v>
      </c>
      <c r="B2201" s="25" t="s">
        <v>7067</v>
      </c>
      <c r="C2201" s="25" t="s">
        <v>74</v>
      </c>
      <c r="D2201" s="25" t="s">
        <v>6339</v>
      </c>
      <c r="E2201" s="24" t="b">
        <v>0</v>
      </c>
      <c r="F2201" s="25" t="s">
        <v>11</v>
      </c>
      <c r="G2201" s="25" t="s">
        <v>10721</v>
      </c>
      <c r="H2201" s="25" t="s">
        <v>10722</v>
      </c>
      <c r="I2201" s="25" t="s">
        <v>10723</v>
      </c>
      <c r="J2201" s="24">
        <v>2.0528140077108554E-10</v>
      </c>
      <c r="K2201" s="24">
        <v>6.4405748406265373E-10</v>
      </c>
      <c r="L2201" s="24">
        <v>0.99999999915066118</v>
      </c>
    </row>
    <row r="2202" spans="1:12" ht="280.5" x14ac:dyDescent="0.2">
      <c r="A2202" s="25" t="s">
        <v>7066</v>
      </c>
      <c r="B2202" s="25" t="s">
        <v>7067</v>
      </c>
      <c r="C2202" s="25" t="s">
        <v>74</v>
      </c>
      <c r="D2202" s="25" t="s">
        <v>6339</v>
      </c>
      <c r="E2202" s="24" t="b">
        <v>0</v>
      </c>
      <c r="F2202" s="25" t="s">
        <v>11</v>
      </c>
      <c r="G2202" s="25" t="s">
        <v>10722</v>
      </c>
      <c r="H2202" s="25" t="s">
        <v>10724</v>
      </c>
      <c r="I2202" s="25" t="s">
        <v>10725</v>
      </c>
      <c r="J2202" s="24">
        <v>4.0346605841726326E-8</v>
      </c>
      <c r="K2202" s="24">
        <v>2.7452780121935904E-11</v>
      </c>
      <c r="L2202" s="24">
        <v>0.99999995962594135</v>
      </c>
    </row>
    <row r="2203" spans="1:12" ht="216.75" x14ac:dyDescent="0.2">
      <c r="A2203" s="25" t="s">
        <v>7066</v>
      </c>
      <c r="B2203" s="25" t="s">
        <v>7067</v>
      </c>
      <c r="C2203" s="25" t="s">
        <v>74</v>
      </c>
      <c r="D2203" s="25" t="s">
        <v>6339</v>
      </c>
      <c r="E2203" s="24" t="b">
        <v>0</v>
      </c>
      <c r="F2203" s="25" t="s">
        <v>11</v>
      </c>
      <c r="G2203" s="25" t="s">
        <v>10724</v>
      </c>
      <c r="H2203" s="25" t="s">
        <v>10726</v>
      </c>
      <c r="I2203" s="25" t="s">
        <v>10727</v>
      </c>
      <c r="J2203" s="24">
        <v>9.2825808506316027E-9</v>
      </c>
      <c r="K2203" s="24">
        <v>6.2248883619877527E-12</v>
      </c>
      <c r="L2203" s="24">
        <v>0.99999999071119439</v>
      </c>
    </row>
    <row r="2204" spans="1:12" ht="140.25" x14ac:dyDescent="0.2">
      <c r="A2204" s="25" t="s">
        <v>7066</v>
      </c>
      <c r="B2204" s="25" t="s">
        <v>7075</v>
      </c>
      <c r="C2204" s="25" t="s">
        <v>74</v>
      </c>
      <c r="D2204" s="25" t="s">
        <v>6339</v>
      </c>
      <c r="E2204" s="24" t="b">
        <v>0</v>
      </c>
      <c r="F2204" s="25" t="s">
        <v>11</v>
      </c>
      <c r="G2204" s="25" t="s">
        <v>10726</v>
      </c>
      <c r="H2204" s="25" t="s">
        <v>10728</v>
      </c>
      <c r="I2204" s="25" t="s">
        <v>10729</v>
      </c>
      <c r="J2204" s="24">
        <v>4.4981249904396987E-10</v>
      </c>
      <c r="K2204" s="24">
        <v>7.5822733767714945E-11</v>
      </c>
      <c r="L2204" s="24">
        <v>0.99999999947436469</v>
      </c>
    </row>
    <row r="2205" spans="1:12" ht="242.25" x14ac:dyDescent="0.2">
      <c r="A2205" s="25" t="s">
        <v>7066</v>
      </c>
      <c r="B2205" s="25" t="s">
        <v>7067</v>
      </c>
      <c r="C2205" s="25" t="s">
        <v>74</v>
      </c>
      <c r="D2205" s="25" t="s">
        <v>6339</v>
      </c>
      <c r="E2205" s="24" t="b">
        <v>0</v>
      </c>
      <c r="F2205" s="25" t="s">
        <v>11</v>
      </c>
      <c r="G2205" s="25" t="s">
        <v>7096</v>
      </c>
      <c r="H2205" s="25" t="s">
        <v>10730</v>
      </c>
      <c r="I2205" s="25" t="s">
        <v>10731</v>
      </c>
      <c r="J2205" s="24">
        <v>6.2807544583742631E-8</v>
      </c>
      <c r="K2205" s="24">
        <v>1.3079813416106903E-9</v>
      </c>
      <c r="L2205" s="24">
        <v>0.99999993588447411</v>
      </c>
    </row>
    <row r="2206" spans="1:12" ht="306" x14ac:dyDescent="0.2">
      <c r="A2206" s="25" t="s">
        <v>7066</v>
      </c>
      <c r="B2206" s="25" t="s">
        <v>7067</v>
      </c>
      <c r="C2206" s="25" t="s">
        <v>74</v>
      </c>
      <c r="D2206" s="25" t="s">
        <v>6339</v>
      </c>
      <c r="E2206" s="24" t="b">
        <v>0</v>
      </c>
      <c r="F2206" s="25" t="s">
        <v>11</v>
      </c>
      <c r="G2206" s="25" t="s">
        <v>10730</v>
      </c>
      <c r="H2206" s="25" t="s">
        <v>7099</v>
      </c>
      <c r="I2206" s="25" t="s">
        <v>10732</v>
      </c>
      <c r="J2206" s="24">
        <v>2.2575720682295167E-8</v>
      </c>
      <c r="K2206" s="24">
        <v>9.3994602868456274E-10</v>
      </c>
      <c r="L2206" s="24">
        <v>0.99999997648433336</v>
      </c>
    </row>
    <row r="2207" spans="1:12" ht="229.5" x14ac:dyDescent="0.2">
      <c r="A2207" s="25" t="s">
        <v>7066</v>
      </c>
      <c r="B2207" s="25" t="s">
        <v>7075</v>
      </c>
      <c r="C2207" s="25" t="s">
        <v>74</v>
      </c>
      <c r="D2207" s="25" t="s">
        <v>6339</v>
      </c>
      <c r="E2207" s="24" t="b">
        <v>0</v>
      </c>
      <c r="F2207" s="25" t="s">
        <v>11</v>
      </c>
      <c r="G2207" s="25" t="s">
        <v>7099</v>
      </c>
      <c r="H2207" s="25" t="s">
        <v>10733</v>
      </c>
      <c r="I2207" s="25" t="s">
        <v>10734</v>
      </c>
      <c r="J2207" s="24">
        <v>3.8806821937954114E-5</v>
      </c>
      <c r="K2207" s="24">
        <v>4.8158124069367795E-7</v>
      </c>
      <c r="L2207" s="24">
        <v>0.99996071159682121</v>
      </c>
    </row>
    <row r="2208" spans="1:12" ht="318.75" x14ac:dyDescent="0.2">
      <c r="A2208" s="25" t="s">
        <v>7066</v>
      </c>
      <c r="B2208" s="25" t="s">
        <v>7067</v>
      </c>
      <c r="C2208" s="25" t="s">
        <v>74</v>
      </c>
      <c r="D2208" s="25" t="s">
        <v>6339</v>
      </c>
      <c r="E2208" s="24" t="b">
        <v>0</v>
      </c>
      <c r="F2208" s="25" t="s">
        <v>11</v>
      </c>
      <c r="G2208" s="25" t="s">
        <v>10733</v>
      </c>
      <c r="H2208" s="25" t="s">
        <v>10735</v>
      </c>
      <c r="I2208" s="25" t="s">
        <v>10736</v>
      </c>
      <c r="J2208" s="24">
        <v>1.2448959241069274E-7</v>
      </c>
      <c r="K2208" s="24">
        <v>4.3804914181413816E-9</v>
      </c>
      <c r="L2208" s="24">
        <v>0.99999987112991628</v>
      </c>
    </row>
    <row r="2209" spans="1:12" ht="216.75" x14ac:dyDescent="0.2">
      <c r="A2209" s="25" t="s">
        <v>7066</v>
      </c>
      <c r="B2209" s="25" t="s">
        <v>7067</v>
      </c>
      <c r="C2209" s="25" t="s">
        <v>74</v>
      </c>
      <c r="D2209" s="25" t="s">
        <v>6339</v>
      </c>
      <c r="E2209" s="24" t="b">
        <v>0</v>
      </c>
      <c r="F2209" s="25" t="s">
        <v>11</v>
      </c>
      <c r="G2209" s="25" t="s">
        <v>10735</v>
      </c>
      <c r="H2209" s="25" t="s">
        <v>10737</v>
      </c>
      <c r="I2209" s="25" t="s">
        <v>10738</v>
      </c>
      <c r="J2209" s="24">
        <v>8.0371445868263807E-10</v>
      </c>
      <c r="K2209" s="24">
        <v>7.7168233452716613E-12</v>
      </c>
      <c r="L2209" s="24">
        <v>0.99999999918856863</v>
      </c>
    </row>
    <row r="2210" spans="1:12" ht="178.5" x14ac:dyDescent="0.2">
      <c r="A2210" s="25" t="s">
        <v>7066</v>
      </c>
      <c r="B2210" s="25" t="s">
        <v>7075</v>
      </c>
      <c r="C2210" s="25" t="s">
        <v>74</v>
      </c>
      <c r="D2210" s="25" t="s">
        <v>6339</v>
      </c>
      <c r="E2210" s="24" t="b">
        <v>0</v>
      </c>
      <c r="F2210" s="25" t="s">
        <v>11</v>
      </c>
      <c r="G2210" s="25" t="s">
        <v>10737</v>
      </c>
      <c r="H2210" s="25" t="s">
        <v>10738</v>
      </c>
      <c r="I2210" s="25" t="s">
        <v>9085</v>
      </c>
      <c r="J2210" s="24">
        <v>4.99909889050215E-9</v>
      </c>
      <c r="K2210" s="24">
        <v>4.1109907446490567E-11</v>
      </c>
      <c r="L2210" s="24">
        <v>0.99999999495979108</v>
      </c>
    </row>
    <row r="2211" spans="1:12" ht="178.5" x14ac:dyDescent="0.2">
      <c r="A2211" s="25" t="s">
        <v>4268</v>
      </c>
      <c r="B2211" s="25" t="s">
        <v>4269</v>
      </c>
      <c r="C2211" s="25" t="s">
        <v>74</v>
      </c>
      <c r="D2211" s="25" t="s">
        <v>4127</v>
      </c>
      <c r="E2211" s="24" t="b">
        <v>0</v>
      </c>
      <c r="F2211" s="25" t="s">
        <v>11</v>
      </c>
      <c r="G2211" s="25" t="s">
        <v>4272</v>
      </c>
      <c r="H2211" s="25" t="s">
        <v>9928</v>
      </c>
      <c r="I2211" s="25" t="s">
        <v>9929</v>
      </c>
      <c r="J2211" s="24">
        <v>4.7282264080515289E-4</v>
      </c>
      <c r="K2211" s="24">
        <v>5.2474485020803994E-9</v>
      </c>
      <c r="L2211" s="24">
        <v>0.99952717211174646</v>
      </c>
    </row>
    <row r="2212" spans="1:12" ht="191.25" x14ac:dyDescent="0.2">
      <c r="A2212" s="25" t="s">
        <v>1878</v>
      </c>
      <c r="B2212" s="25" t="s">
        <v>1886</v>
      </c>
      <c r="C2212" s="25" t="s">
        <v>74</v>
      </c>
      <c r="D2212" s="25" t="s">
        <v>407</v>
      </c>
      <c r="E2212" s="24" t="b">
        <v>0</v>
      </c>
      <c r="F2212" s="25" t="s">
        <v>11</v>
      </c>
      <c r="G2212" s="25" t="s">
        <v>1887</v>
      </c>
      <c r="H2212" s="25" t="s">
        <v>9412</v>
      </c>
      <c r="I2212" s="25" t="s">
        <v>9413</v>
      </c>
      <c r="J2212" s="24">
        <v>4.2676412478070552E-3</v>
      </c>
      <c r="K2212" s="24">
        <v>1.7764408603885445E-4</v>
      </c>
      <c r="L2212" s="24">
        <v>0.99555471466615397</v>
      </c>
    </row>
    <row r="2213" spans="1:12" ht="89.25" x14ac:dyDescent="0.2">
      <c r="A2213" s="25" t="s">
        <v>1878</v>
      </c>
      <c r="B2213" s="25" t="s">
        <v>1890</v>
      </c>
      <c r="C2213" s="25" t="s">
        <v>74</v>
      </c>
      <c r="D2213" s="25" t="s">
        <v>407</v>
      </c>
      <c r="E2213" s="24" t="b">
        <v>0</v>
      </c>
      <c r="F2213" s="25" t="s">
        <v>11</v>
      </c>
      <c r="G2213" s="25" t="s">
        <v>9414</v>
      </c>
      <c r="H2213" s="25" t="s">
        <v>1892</v>
      </c>
      <c r="I2213" s="25" t="s">
        <v>9415</v>
      </c>
      <c r="J2213" s="24">
        <v>2.0731734651923228E-3</v>
      </c>
      <c r="K2213" s="24">
        <v>3.129129755897081E-6</v>
      </c>
      <c r="L2213" s="24">
        <v>0.99792369740505182</v>
      </c>
    </row>
    <row r="2214" spans="1:12" ht="114.75" x14ac:dyDescent="0.2">
      <c r="A2214" s="25" t="s">
        <v>2934</v>
      </c>
      <c r="B2214" s="25" t="s">
        <v>2935</v>
      </c>
      <c r="C2214" s="25" t="s">
        <v>74</v>
      </c>
      <c r="D2214" s="25" t="s">
        <v>2909</v>
      </c>
      <c r="E2214" s="24" t="b">
        <v>0</v>
      </c>
      <c r="F2214" s="25" t="s">
        <v>11</v>
      </c>
      <c r="G2214" s="25" t="s">
        <v>2936</v>
      </c>
      <c r="H2214" s="25" t="s">
        <v>9607</v>
      </c>
      <c r="I2214" s="25" t="s">
        <v>2938</v>
      </c>
      <c r="J2214" s="24">
        <v>4.3498302874828943E-9</v>
      </c>
      <c r="K2214" s="24">
        <v>2.2509653553328983E-5</v>
      </c>
      <c r="L2214" s="24">
        <v>0.99997748599661629</v>
      </c>
    </row>
    <row r="2215" spans="1:12" ht="127.5" x14ac:dyDescent="0.2">
      <c r="A2215" s="25" t="s">
        <v>6119</v>
      </c>
      <c r="B2215" s="25" t="s">
        <v>6120</v>
      </c>
      <c r="C2215" s="25" t="s">
        <v>74</v>
      </c>
      <c r="D2215" s="25" t="s">
        <v>5924</v>
      </c>
      <c r="E2215" s="24" t="b">
        <v>0</v>
      </c>
      <c r="F2215" s="25" t="s">
        <v>11</v>
      </c>
      <c r="G2215" s="25" t="s">
        <v>6121</v>
      </c>
      <c r="H2215" s="25" t="s">
        <v>6122</v>
      </c>
      <c r="I2215" s="25" t="s">
        <v>9085</v>
      </c>
      <c r="J2215" s="24">
        <v>2.8709701416197469E-5</v>
      </c>
      <c r="K2215" s="24">
        <v>7.9489967614128292E-10</v>
      </c>
      <c r="L2215" s="24">
        <v>0.99997128950368419</v>
      </c>
    </row>
    <row r="2216" spans="1:12" ht="191.25" x14ac:dyDescent="0.2">
      <c r="A2216" s="25" t="s">
        <v>4882</v>
      </c>
      <c r="B2216" s="25" t="s">
        <v>4883</v>
      </c>
      <c r="C2216" s="25" t="s">
        <v>74</v>
      </c>
      <c r="D2216" s="25" t="s">
        <v>4127</v>
      </c>
      <c r="E2216" s="24" t="b">
        <v>0</v>
      </c>
      <c r="F2216" s="25" t="s">
        <v>11</v>
      </c>
      <c r="G2216" s="25" t="s">
        <v>4884</v>
      </c>
      <c r="H2216" s="25" t="s">
        <v>4885</v>
      </c>
      <c r="I2216" s="25" t="s">
        <v>10145</v>
      </c>
      <c r="J2216" s="24">
        <v>3.2809837937954137E-8</v>
      </c>
      <c r="K2216" s="24">
        <v>4.1945204082987042E-8</v>
      </c>
      <c r="L2216" s="24">
        <v>0.99999992524495784</v>
      </c>
    </row>
    <row r="2217" spans="1:12" ht="114.75" x14ac:dyDescent="0.2">
      <c r="A2217" s="25" t="s">
        <v>8574</v>
      </c>
      <c r="B2217" s="25" t="s">
        <v>8575</v>
      </c>
      <c r="C2217" s="25" t="s">
        <v>74</v>
      </c>
      <c r="D2217" s="25" t="s">
        <v>6339</v>
      </c>
      <c r="E2217" s="24" t="b">
        <v>0</v>
      </c>
      <c r="F2217" s="25" t="s">
        <v>11</v>
      </c>
      <c r="G2217" s="25" t="s">
        <v>8584</v>
      </c>
      <c r="H2217" s="25" t="s">
        <v>11182</v>
      </c>
      <c r="I2217" s="25" t="s">
        <v>8586</v>
      </c>
      <c r="J2217" s="24">
        <v>3.5898753043901454E-5</v>
      </c>
      <c r="K2217" s="24">
        <v>3.6384971285384181E-10</v>
      </c>
      <c r="L2217" s="24">
        <v>0.99996410088310639</v>
      </c>
    </row>
    <row r="2218" spans="1:12" ht="165.75" x14ac:dyDescent="0.2">
      <c r="A2218" s="25" t="s">
        <v>8574</v>
      </c>
      <c r="B2218" s="25" t="s">
        <v>8575</v>
      </c>
      <c r="C2218" s="25" t="s">
        <v>74</v>
      </c>
      <c r="D2218" s="25" t="s">
        <v>6339</v>
      </c>
      <c r="E2218" s="24" t="b">
        <v>0</v>
      </c>
      <c r="F2218" s="25" t="s">
        <v>11</v>
      </c>
      <c r="G2218" s="25" t="s">
        <v>8587</v>
      </c>
      <c r="H2218" s="25" t="s">
        <v>11183</v>
      </c>
      <c r="I2218" s="25" t="s">
        <v>8589</v>
      </c>
      <c r="J2218" s="24">
        <v>9.8570237266358778E-10</v>
      </c>
      <c r="K2218" s="24">
        <v>3.6138241283745657E-12</v>
      </c>
      <c r="L2218" s="24">
        <v>0.99999999901068382</v>
      </c>
    </row>
    <row r="2219" spans="1:12" ht="165.75" x14ac:dyDescent="0.2">
      <c r="A2219" s="25" t="s">
        <v>8574</v>
      </c>
      <c r="B2219" s="25" t="s">
        <v>8575</v>
      </c>
      <c r="C2219" s="25" t="s">
        <v>74</v>
      </c>
      <c r="D2219" s="25" t="s">
        <v>6339</v>
      </c>
      <c r="E2219" s="24" t="b">
        <v>0</v>
      </c>
      <c r="F2219" s="25" t="s">
        <v>11</v>
      </c>
      <c r="G2219" s="25" t="s">
        <v>8590</v>
      </c>
      <c r="H2219" s="25" t="s">
        <v>8591</v>
      </c>
      <c r="I2219" s="25" t="s">
        <v>11184</v>
      </c>
      <c r="J2219" s="24">
        <v>6.4622840327248662E-9</v>
      </c>
      <c r="K2219" s="24">
        <v>7.1176293040779855E-10</v>
      </c>
      <c r="L2219" s="24">
        <v>0.99999999282595309</v>
      </c>
    </row>
    <row r="2220" spans="1:12" ht="127.5" x14ac:dyDescent="0.2">
      <c r="A2220" s="25" t="s">
        <v>8574</v>
      </c>
      <c r="B2220" s="25" t="s">
        <v>8575</v>
      </c>
      <c r="C2220" s="25" t="s">
        <v>74</v>
      </c>
      <c r="D2220" s="25" t="s">
        <v>6339</v>
      </c>
      <c r="E2220" s="24" t="b">
        <v>0</v>
      </c>
      <c r="F2220" s="25" t="s">
        <v>11</v>
      </c>
      <c r="G2220" s="25" t="s">
        <v>8591</v>
      </c>
      <c r="H2220" s="25" t="s">
        <v>8593</v>
      </c>
      <c r="I2220" s="25" t="s">
        <v>11185</v>
      </c>
      <c r="J2220" s="24">
        <v>8.7952029397716051E-10</v>
      </c>
      <c r="K2220" s="24">
        <v>5.33760278099039E-11</v>
      </c>
      <c r="L2220" s="24">
        <v>0.99999999906710357</v>
      </c>
    </row>
    <row r="2221" spans="1:12" ht="89.25" x14ac:dyDescent="0.2">
      <c r="A2221" s="25" t="s">
        <v>5141</v>
      </c>
      <c r="B2221" s="25" t="s">
        <v>5142</v>
      </c>
      <c r="C2221" s="25" t="s">
        <v>74</v>
      </c>
      <c r="D2221" s="25" t="s">
        <v>4127</v>
      </c>
      <c r="E2221" s="24" t="b">
        <v>0</v>
      </c>
      <c r="F2221" s="25" t="s">
        <v>11</v>
      </c>
      <c r="G2221" s="25" t="s">
        <v>10212</v>
      </c>
      <c r="H2221" s="25" t="s">
        <v>5144</v>
      </c>
      <c r="I2221" s="25" t="s">
        <v>5145</v>
      </c>
      <c r="J2221" s="24">
        <v>3.404149813264964E-7</v>
      </c>
      <c r="K2221" s="24">
        <v>2.5699539423529451E-8</v>
      </c>
      <c r="L2221" s="24">
        <v>0.99999963388547919</v>
      </c>
    </row>
    <row r="2222" spans="1:12" ht="89.25" x14ac:dyDescent="0.2">
      <c r="A2222" s="25" t="s">
        <v>5141</v>
      </c>
      <c r="B2222" s="25" t="s">
        <v>5142</v>
      </c>
      <c r="C2222" s="25" t="s">
        <v>74</v>
      </c>
      <c r="D2222" s="25" t="s">
        <v>4127</v>
      </c>
      <c r="E2222" s="24" t="b">
        <v>0</v>
      </c>
      <c r="F2222" s="25" t="s">
        <v>11</v>
      </c>
      <c r="G2222" s="25" t="s">
        <v>10213</v>
      </c>
      <c r="H2222" s="25" t="s">
        <v>5147</v>
      </c>
      <c r="I2222" s="25" t="s">
        <v>5148</v>
      </c>
      <c r="J2222" s="24">
        <v>1.3551176191561821E-4</v>
      </c>
      <c r="K2222" s="24">
        <v>4.9785269558764514E-3</v>
      </c>
      <c r="L2222" s="24">
        <v>0.99488596128220785</v>
      </c>
    </row>
    <row r="2223" spans="1:12" ht="127.5" x14ac:dyDescent="0.2">
      <c r="A2223" s="25" t="s">
        <v>5117</v>
      </c>
      <c r="B2223" s="25" t="s">
        <v>5126</v>
      </c>
      <c r="C2223" s="25" t="s">
        <v>74</v>
      </c>
      <c r="D2223" s="25" t="s">
        <v>4127</v>
      </c>
      <c r="E2223" s="24" t="b">
        <v>0</v>
      </c>
      <c r="F2223" s="25" t="s">
        <v>11</v>
      </c>
      <c r="G2223" s="25" t="s">
        <v>5130</v>
      </c>
      <c r="H2223" s="25" t="s">
        <v>10207</v>
      </c>
      <c r="I2223" s="25" t="s">
        <v>10208</v>
      </c>
      <c r="J2223" s="24">
        <v>8.565943694596727E-7</v>
      </c>
      <c r="K2223" s="24">
        <v>4.1403632525073754E-10</v>
      </c>
      <c r="L2223" s="24">
        <v>0.99999914299159409</v>
      </c>
    </row>
    <row r="2224" spans="1:12" ht="114.75" x14ac:dyDescent="0.2">
      <c r="A2224" s="25" t="s">
        <v>5117</v>
      </c>
      <c r="B2224" s="25" t="s">
        <v>5126</v>
      </c>
      <c r="C2224" s="25" t="s">
        <v>74</v>
      </c>
      <c r="D2224" s="25" t="s">
        <v>4127</v>
      </c>
      <c r="E2224" s="24" t="b">
        <v>0</v>
      </c>
      <c r="F2224" s="25" t="s">
        <v>11</v>
      </c>
      <c r="G2224" s="25" t="s">
        <v>10209</v>
      </c>
      <c r="H2224" s="25" t="s">
        <v>5134</v>
      </c>
      <c r="I2224" s="25" t="s">
        <v>10210</v>
      </c>
      <c r="J2224" s="24">
        <v>3.6583811704670836E-2</v>
      </c>
      <c r="K2224" s="24">
        <v>6.1936298669834631E-7</v>
      </c>
      <c r="L2224" s="24">
        <v>0.96341556893234237</v>
      </c>
    </row>
    <row r="2225" spans="1:12" ht="127.5" x14ac:dyDescent="0.2">
      <c r="A2225" s="25" t="s">
        <v>5117</v>
      </c>
      <c r="B2225" s="25" t="s">
        <v>5126</v>
      </c>
      <c r="C2225" s="25" t="s">
        <v>74</v>
      </c>
      <c r="D2225" s="25" t="s">
        <v>4127</v>
      </c>
      <c r="E2225" s="24" t="b">
        <v>0</v>
      </c>
      <c r="F2225" s="25" t="s">
        <v>11</v>
      </c>
      <c r="G2225" s="25" t="s">
        <v>5136</v>
      </c>
      <c r="H2225" s="25" t="s">
        <v>5137</v>
      </c>
      <c r="I2225" s="25" t="s">
        <v>10211</v>
      </c>
      <c r="J2225" s="24">
        <v>3.2634058831900329E-3</v>
      </c>
      <c r="K2225" s="24">
        <v>1.0259190688083985E-4</v>
      </c>
      <c r="L2225" s="24">
        <v>0.99663400220992915</v>
      </c>
    </row>
    <row r="2226" spans="1:12" ht="178.5" x14ac:dyDescent="0.2">
      <c r="A2226" s="25" t="s">
        <v>5117</v>
      </c>
      <c r="B2226" s="25" t="s">
        <v>5122</v>
      </c>
      <c r="C2226" s="25" t="s">
        <v>74</v>
      </c>
      <c r="D2226" s="25" t="s">
        <v>4127</v>
      </c>
      <c r="E2226" s="24" t="b">
        <v>0</v>
      </c>
      <c r="F2226" s="25" t="s">
        <v>11</v>
      </c>
      <c r="G2226" s="25" t="s">
        <v>9085</v>
      </c>
      <c r="H2226" s="25" t="s">
        <v>5139</v>
      </c>
      <c r="I2226" s="25" t="s">
        <v>5140</v>
      </c>
      <c r="J2226" s="24">
        <v>3.340461041136045E-3</v>
      </c>
      <c r="K2226" s="24">
        <v>5.7150443470517436E-8</v>
      </c>
      <c r="L2226" s="24">
        <v>0.99665948180842046</v>
      </c>
    </row>
    <row r="2227" spans="1:12" ht="127.5" x14ac:dyDescent="0.2">
      <c r="A2227" s="25" t="s">
        <v>1381</v>
      </c>
      <c r="B2227" s="25" t="s">
        <v>1382</v>
      </c>
      <c r="C2227" s="25" t="s">
        <v>74</v>
      </c>
      <c r="D2227" s="25" t="s">
        <v>407</v>
      </c>
      <c r="E2227" s="24" t="b">
        <v>0</v>
      </c>
      <c r="F2227" s="25" t="s">
        <v>11</v>
      </c>
      <c r="G2227" s="25" t="s">
        <v>1383</v>
      </c>
      <c r="H2227" s="25" t="s">
        <v>1384</v>
      </c>
      <c r="I2227" s="25" t="s">
        <v>1385</v>
      </c>
      <c r="J2227" s="24">
        <v>3.6362342360853989E-4</v>
      </c>
      <c r="K2227" s="24">
        <v>0.49467775466853064</v>
      </c>
      <c r="L2227" s="24">
        <v>0.50495862190786078</v>
      </c>
    </row>
    <row r="2228" spans="1:12" ht="89.25" x14ac:dyDescent="0.2">
      <c r="A2228" s="25" t="s">
        <v>1381</v>
      </c>
      <c r="B2228" s="25" t="s">
        <v>1386</v>
      </c>
      <c r="C2228" s="25" t="s">
        <v>74</v>
      </c>
      <c r="D2228" s="25" t="s">
        <v>407</v>
      </c>
      <c r="E2228" s="24" t="b">
        <v>0</v>
      </c>
      <c r="F2228" s="25" t="s">
        <v>11</v>
      </c>
      <c r="G2228" s="25" t="s">
        <v>9323</v>
      </c>
      <c r="H2228" s="25" t="s">
        <v>1388</v>
      </c>
      <c r="I2228" s="25" t="s">
        <v>9085</v>
      </c>
      <c r="J2228" s="24">
        <v>4.7695178598194644E-2</v>
      </c>
      <c r="K2228" s="24">
        <v>5.641981983527976E-3</v>
      </c>
      <c r="L2228" s="24">
        <v>0.94666283941827745</v>
      </c>
    </row>
    <row r="2229" spans="1:12" ht="114.75" x14ac:dyDescent="0.2">
      <c r="A2229" s="25" t="s">
        <v>7546</v>
      </c>
      <c r="B2229" s="25" t="s">
        <v>7551</v>
      </c>
      <c r="C2229" s="25" t="s">
        <v>74</v>
      </c>
      <c r="D2229" s="25" t="s">
        <v>6339</v>
      </c>
      <c r="E2229" s="24" t="b">
        <v>0</v>
      </c>
      <c r="F2229" s="25" t="s">
        <v>11</v>
      </c>
      <c r="G2229" s="25" t="s">
        <v>7555</v>
      </c>
      <c r="H2229" s="25" t="s">
        <v>10860</v>
      </c>
      <c r="I2229" s="25" t="s">
        <v>7557</v>
      </c>
      <c r="J2229" s="24">
        <v>1.1290314936067925E-7</v>
      </c>
      <c r="K2229" s="24">
        <v>1.2708683905177037E-7</v>
      </c>
      <c r="L2229" s="24">
        <v>0.99999976001001156</v>
      </c>
    </row>
    <row r="2230" spans="1:12" ht="216.75" x14ac:dyDescent="0.2">
      <c r="A2230" s="25" t="s">
        <v>1001</v>
      </c>
      <c r="B2230" s="25" t="s">
        <v>4466</v>
      </c>
      <c r="C2230" s="25" t="s">
        <v>74</v>
      </c>
      <c r="D2230" s="25" t="s">
        <v>4127</v>
      </c>
      <c r="E2230" s="24" t="b">
        <v>0</v>
      </c>
      <c r="F2230" s="25" t="s">
        <v>11</v>
      </c>
      <c r="G2230" s="25" t="s">
        <v>9991</v>
      </c>
      <c r="H2230" s="25" t="s">
        <v>9992</v>
      </c>
      <c r="I2230" s="25" t="s">
        <v>9993</v>
      </c>
      <c r="J2230" s="24">
        <v>6.9625049802823374E-7</v>
      </c>
      <c r="K2230" s="24">
        <v>3.071788203893947E-9</v>
      </c>
      <c r="L2230" s="24">
        <v>0.99999930067771381</v>
      </c>
    </row>
    <row r="2231" spans="1:12" ht="191.25" x14ac:dyDescent="0.2">
      <c r="A2231" s="25" t="s">
        <v>1001</v>
      </c>
      <c r="B2231" s="25" t="s">
        <v>4470</v>
      </c>
      <c r="C2231" s="25" t="s">
        <v>74</v>
      </c>
      <c r="D2231" s="25" t="s">
        <v>4127</v>
      </c>
      <c r="E2231" s="24" t="b">
        <v>0</v>
      </c>
      <c r="F2231" s="25" t="s">
        <v>11</v>
      </c>
      <c r="G2231" s="25" t="s">
        <v>4471</v>
      </c>
      <c r="H2231" s="25" t="s">
        <v>4472</v>
      </c>
      <c r="I2231" s="25" t="s">
        <v>9994</v>
      </c>
      <c r="J2231" s="24">
        <v>2.4470796942464902E-5</v>
      </c>
      <c r="K2231" s="24">
        <v>7.6251958369884617E-8</v>
      </c>
      <c r="L2231" s="24">
        <v>0.99997545295109913</v>
      </c>
    </row>
    <row r="2232" spans="1:12" ht="127.5" x14ac:dyDescent="0.2">
      <c r="A2232" s="25" t="s">
        <v>1237</v>
      </c>
      <c r="B2232" s="25" t="s">
        <v>1238</v>
      </c>
      <c r="C2232" s="25" t="s">
        <v>74</v>
      </c>
      <c r="D2232" s="25" t="s">
        <v>407</v>
      </c>
      <c r="E2232" s="24" t="b">
        <v>0</v>
      </c>
      <c r="F2232" s="25" t="s">
        <v>11</v>
      </c>
      <c r="G2232" s="25" t="s">
        <v>9085</v>
      </c>
      <c r="H2232" s="25" t="s">
        <v>1239</v>
      </c>
      <c r="I2232" s="25" t="s">
        <v>1240</v>
      </c>
      <c r="J2232" s="24">
        <v>4.5560386544306625E-3</v>
      </c>
      <c r="K2232" s="24">
        <v>8.3477879970435522E-9</v>
      </c>
      <c r="L2232" s="24">
        <v>0.99544395299778143</v>
      </c>
    </row>
    <row r="2233" spans="1:12" ht="89.25" x14ac:dyDescent="0.2">
      <c r="A2233" s="25" t="s">
        <v>4616</v>
      </c>
      <c r="B2233" s="25" t="s">
        <v>4617</v>
      </c>
      <c r="C2233" s="25" t="s">
        <v>74</v>
      </c>
      <c r="D2233" s="25" t="s">
        <v>4127</v>
      </c>
      <c r="E2233" s="24" t="b">
        <v>0</v>
      </c>
      <c r="F2233" s="25" t="s">
        <v>11</v>
      </c>
      <c r="G2233" s="25" t="s">
        <v>4618</v>
      </c>
      <c r="H2233" s="25" t="s">
        <v>10031</v>
      </c>
      <c r="I2233" s="25" t="s">
        <v>4620</v>
      </c>
      <c r="J2233" s="24">
        <v>1.4235851292356732E-3</v>
      </c>
      <c r="K2233" s="24">
        <v>3.6442018140086722E-9</v>
      </c>
      <c r="L2233" s="24">
        <v>0.99857641122656249</v>
      </c>
    </row>
    <row r="2234" spans="1:12" ht="127.5" x14ac:dyDescent="0.2">
      <c r="A2234" s="25" t="s">
        <v>6310</v>
      </c>
      <c r="B2234" s="25" t="s">
        <v>6311</v>
      </c>
      <c r="C2234" s="25" t="s">
        <v>74</v>
      </c>
      <c r="D2234" s="25" t="s">
        <v>5924</v>
      </c>
      <c r="E2234" s="24" t="b">
        <v>0</v>
      </c>
      <c r="F2234" s="25" t="s">
        <v>11</v>
      </c>
      <c r="G2234" s="25" t="s">
        <v>6312</v>
      </c>
      <c r="H2234" s="25" t="s">
        <v>6313</v>
      </c>
      <c r="I2234" s="25" t="s">
        <v>6314</v>
      </c>
      <c r="J2234" s="24">
        <v>4.451473324940984E-4</v>
      </c>
      <c r="K2234" s="24">
        <v>6.4607019179986709E-9</v>
      </c>
      <c r="L2234" s="24">
        <v>0.99955484620680402</v>
      </c>
    </row>
    <row r="2235" spans="1:12" ht="38.25" x14ac:dyDescent="0.2">
      <c r="A2235" s="25" t="s">
        <v>877</v>
      </c>
      <c r="B2235" s="25" t="s">
        <v>6890</v>
      </c>
      <c r="C2235" s="25" t="s">
        <v>74</v>
      </c>
      <c r="D2235" s="25" t="s">
        <v>6339</v>
      </c>
      <c r="E2235" s="24" t="b">
        <v>0</v>
      </c>
      <c r="F2235" s="25" t="s">
        <v>11</v>
      </c>
      <c r="G2235" s="25" t="s">
        <v>9085</v>
      </c>
      <c r="H2235" s="25" t="s">
        <v>6891</v>
      </c>
      <c r="I2235" s="25" t="s">
        <v>9085</v>
      </c>
      <c r="J2235" s="24">
        <v>3.1931351346971375E-6</v>
      </c>
      <c r="K2235" s="24">
        <v>4.9571292132677743E-9</v>
      </c>
      <c r="L2235" s="24">
        <v>0.9999968019077361</v>
      </c>
    </row>
    <row r="2236" spans="1:12" ht="102" x14ac:dyDescent="0.2">
      <c r="A2236" s="25" t="s">
        <v>877</v>
      </c>
      <c r="B2236" s="25" t="s">
        <v>6892</v>
      </c>
      <c r="C2236" s="25" t="s">
        <v>74</v>
      </c>
      <c r="D2236" s="25" t="s">
        <v>6339</v>
      </c>
      <c r="E2236" s="24" t="b">
        <v>0</v>
      </c>
      <c r="F2236" s="25" t="s">
        <v>11</v>
      </c>
      <c r="G2236" s="25" t="s">
        <v>10641</v>
      </c>
      <c r="H2236" s="25" t="s">
        <v>6894</v>
      </c>
      <c r="I2236" s="25" t="s">
        <v>10642</v>
      </c>
      <c r="J2236" s="24">
        <v>6.2013258645142685E-11</v>
      </c>
      <c r="K2236" s="24">
        <v>4.1740037641156422E-10</v>
      </c>
      <c r="L2236" s="24">
        <v>0.99999999952058638</v>
      </c>
    </row>
    <row r="2237" spans="1:12" ht="63.75" x14ac:dyDescent="0.2">
      <c r="A2237" s="25" t="s">
        <v>877</v>
      </c>
      <c r="B2237" s="25" t="s">
        <v>6892</v>
      </c>
      <c r="C2237" s="25" t="s">
        <v>74</v>
      </c>
      <c r="D2237" s="25" t="s">
        <v>6339</v>
      </c>
      <c r="E2237" s="24" t="b">
        <v>0</v>
      </c>
      <c r="F2237" s="25" t="s">
        <v>11</v>
      </c>
      <c r="G2237" s="25" t="s">
        <v>10643</v>
      </c>
      <c r="H2237" s="25" t="s">
        <v>6897</v>
      </c>
      <c r="I2237" s="25" t="s">
        <v>6898</v>
      </c>
      <c r="J2237" s="24">
        <v>6.6117973209738326E-10</v>
      </c>
      <c r="K2237" s="24">
        <v>9.1460305376791136E-9</v>
      </c>
      <c r="L2237" s="24">
        <v>0.99999999019278973</v>
      </c>
    </row>
    <row r="2238" spans="1:12" ht="140.25" x14ac:dyDescent="0.2">
      <c r="A2238" s="25" t="s">
        <v>877</v>
      </c>
      <c r="B2238" s="25" t="s">
        <v>6886</v>
      </c>
      <c r="C2238" s="25" t="s">
        <v>74</v>
      </c>
      <c r="D2238" s="25" t="s">
        <v>6339</v>
      </c>
      <c r="E2238" s="24" t="b">
        <v>0</v>
      </c>
      <c r="F2238" s="25" t="s">
        <v>11</v>
      </c>
      <c r="G2238" s="25" t="s">
        <v>6899</v>
      </c>
      <c r="H2238" s="25" t="s">
        <v>10644</v>
      </c>
      <c r="I2238" s="25" t="s">
        <v>10645</v>
      </c>
      <c r="J2238" s="24">
        <v>9.1120159481889983E-7</v>
      </c>
      <c r="K2238" s="24">
        <v>1.830377220619413E-9</v>
      </c>
      <c r="L2238" s="24">
        <v>0.99999908696802808</v>
      </c>
    </row>
    <row r="2239" spans="1:12" ht="204" x14ac:dyDescent="0.2">
      <c r="A2239" s="25" t="s">
        <v>877</v>
      </c>
      <c r="B2239" s="25" t="s">
        <v>6886</v>
      </c>
      <c r="C2239" s="25" t="s">
        <v>74</v>
      </c>
      <c r="D2239" s="25" t="s">
        <v>6339</v>
      </c>
      <c r="E2239" s="24" t="b">
        <v>0</v>
      </c>
      <c r="F2239" s="25" t="s">
        <v>11</v>
      </c>
      <c r="G2239" s="25" t="s">
        <v>6902</v>
      </c>
      <c r="H2239" s="25" t="s">
        <v>6903</v>
      </c>
      <c r="I2239" s="25" t="s">
        <v>10646</v>
      </c>
      <c r="J2239" s="24">
        <v>7.8136371736292985E-3</v>
      </c>
      <c r="K2239" s="24">
        <v>4.5433401565071163E-8</v>
      </c>
      <c r="L2239" s="24">
        <v>0.99218631739296914</v>
      </c>
    </row>
    <row r="2240" spans="1:12" ht="178.5" x14ac:dyDescent="0.2">
      <c r="A2240" s="25" t="s">
        <v>877</v>
      </c>
      <c r="B2240" s="25" t="s">
        <v>6886</v>
      </c>
      <c r="C2240" s="25" t="s">
        <v>74</v>
      </c>
      <c r="D2240" s="25" t="s">
        <v>6339</v>
      </c>
      <c r="E2240" s="24" t="b">
        <v>0</v>
      </c>
      <c r="F2240" s="25" t="s">
        <v>11</v>
      </c>
      <c r="G2240" s="25" t="s">
        <v>10647</v>
      </c>
      <c r="H2240" s="25" t="s">
        <v>6906</v>
      </c>
      <c r="I2240" s="25" t="s">
        <v>10648</v>
      </c>
      <c r="J2240" s="24">
        <v>1.8621032733009327E-5</v>
      </c>
      <c r="K2240" s="24">
        <v>5.4470637120461332E-8</v>
      </c>
      <c r="L2240" s="24">
        <v>0.99998132449662991</v>
      </c>
    </row>
    <row r="2241" spans="1:12" ht="306" x14ac:dyDescent="0.2">
      <c r="A2241" s="25" t="s">
        <v>877</v>
      </c>
      <c r="B2241" s="25" t="s">
        <v>6908</v>
      </c>
      <c r="C2241" s="25" t="s">
        <v>74</v>
      </c>
      <c r="D2241" s="25" t="s">
        <v>6339</v>
      </c>
      <c r="E2241" s="24" t="b">
        <v>0</v>
      </c>
      <c r="F2241" s="25" t="s">
        <v>11</v>
      </c>
      <c r="G2241" s="25" t="s">
        <v>6909</v>
      </c>
      <c r="H2241" s="25" t="s">
        <v>10649</v>
      </c>
      <c r="I2241" s="25" t="s">
        <v>10650</v>
      </c>
      <c r="J2241" s="24">
        <v>1.5921877187926504E-6</v>
      </c>
      <c r="K2241" s="24">
        <v>1.1016018722436035E-8</v>
      </c>
      <c r="L2241" s="24">
        <v>0.99999839679626257</v>
      </c>
    </row>
    <row r="2242" spans="1:12" ht="165.75" x14ac:dyDescent="0.2">
      <c r="A2242" s="25" t="s">
        <v>877</v>
      </c>
      <c r="B2242" s="25" t="s">
        <v>6908</v>
      </c>
      <c r="C2242" s="25" t="s">
        <v>74</v>
      </c>
      <c r="D2242" s="25" t="s">
        <v>6339</v>
      </c>
      <c r="E2242" s="24" t="b">
        <v>0</v>
      </c>
      <c r="F2242" s="25" t="s">
        <v>11</v>
      </c>
      <c r="G2242" s="25" t="s">
        <v>10649</v>
      </c>
      <c r="H2242" s="25" t="s">
        <v>10651</v>
      </c>
      <c r="I2242" s="25" t="s">
        <v>10652</v>
      </c>
      <c r="J2242" s="24">
        <v>1.4317840246791638E-6</v>
      </c>
      <c r="K2242" s="24">
        <v>2.8529748817541653E-9</v>
      </c>
      <c r="L2242" s="24">
        <v>0.99999856536300036</v>
      </c>
    </row>
    <row r="2243" spans="1:12" ht="140.25" x14ac:dyDescent="0.2">
      <c r="A2243" s="25" t="s">
        <v>877</v>
      </c>
      <c r="B2243" s="25" t="s">
        <v>6880</v>
      </c>
      <c r="C2243" s="25" t="s">
        <v>74</v>
      </c>
      <c r="D2243" s="25" t="s">
        <v>6339</v>
      </c>
      <c r="E2243" s="24" t="b">
        <v>0</v>
      </c>
      <c r="F2243" s="25" t="s">
        <v>11</v>
      </c>
      <c r="G2243" s="25" t="s">
        <v>6914</v>
      </c>
      <c r="H2243" s="25" t="s">
        <v>10653</v>
      </c>
      <c r="I2243" s="25" t="s">
        <v>6916</v>
      </c>
      <c r="J2243" s="24">
        <v>9.0300795595981639E-10</v>
      </c>
      <c r="K2243" s="24">
        <v>9.9026129504063529E-12</v>
      </c>
      <c r="L2243" s="24">
        <v>0.99999999908708936</v>
      </c>
    </row>
    <row r="2244" spans="1:12" ht="204" x14ac:dyDescent="0.2">
      <c r="A2244" s="25" t="s">
        <v>877</v>
      </c>
      <c r="B2244" s="25" t="s">
        <v>6917</v>
      </c>
      <c r="C2244" s="25" t="s">
        <v>74</v>
      </c>
      <c r="D2244" s="25" t="s">
        <v>6339</v>
      </c>
      <c r="E2244" s="24" t="b">
        <v>0</v>
      </c>
      <c r="F2244" s="25" t="s">
        <v>11</v>
      </c>
      <c r="G2244" s="25" t="s">
        <v>6918</v>
      </c>
      <c r="H2244" s="25" t="s">
        <v>6919</v>
      </c>
      <c r="I2244" s="25" t="s">
        <v>10654</v>
      </c>
      <c r="J2244" s="24">
        <v>7.5230238994461582E-8</v>
      </c>
      <c r="K2244" s="24">
        <v>9.3198917432405396E-11</v>
      </c>
      <c r="L2244" s="24">
        <v>0.99999992467656218</v>
      </c>
    </row>
    <row r="2245" spans="1:12" ht="293.25" x14ac:dyDescent="0.2">
      <c r="A2245" s="25" t="s">
        <v>877</v>
      </c>
      <c r="B2245" s="25" t="s">
        <v>6917</v>
      </c>
      <c r="C2245" s="25" t="s">
        <v>74</v>
      </c>
      <c r="D2245" s="25" t="s">
        <v>6339</v>
      </c>
      <c r="E2245" s="24" t="b">
        <v>0</v>
      </c>
      <c r="F2245" s="25" t="s">
        <v>11</v>
      </c>
      <c r="G2245" s="25" t="s">
        <v>6919</v>
      </c>
      <c r="H2245" s="25" t="s">
        <v>10655</v>
      </c>
      <c r="I2245" s="25" t="s">
        <v>10656</v>
      </c>
      <c r="J2245" s="24">
        <v>1.816706670335674E-6</v>
      </c>
      <c r="K2245" s="24">
        <v>4.3438499954387556E-11</v>
      </c>
      <c r="L2245" s="24">
        <v>0.99999818324989109</v>
      </c>
    </row>
    <row r="2246" spans="1:12" ht="140.25" x14ac:dyDescent="0.2">
      <c r="A2246" s="25" t="s">
        <v>877</v>
      </c>
      <c r="B2246" s="25" t="s">
        <v>6923</v>
      </c>
      <c r="C2246" s="25" t="s">
        <v>74</v>
      </c>
      <c r="D2246" s="25" t="s">
        <v>6339</v>
      </c>
      <c r="E2246" s="24" t="b">
        <v>0</v>
      </c>
      <c r="F2246" s="25" t="s">
        <v>11</v>
      </c>
      <c r="G2246" s="25" t="s">
        <v>10657</v>
      </c>
      <c r="H2246" s="25" t="s">
        <v>10658</v>
      </c>
      <c r="I2246" s="25" t="s">
        <v>10659</v>
      </c>
      <c r="J2246" s="24">
        <v>2.9072546799112684E-4</v>
      </c>
      <c r="K2246" s="24">
        <v>2.2038735295486054E-9</v>
      </c>
      <c r="L2246" s="24">
        <v>0.99970927232813545</v>
      </c>
    </row>
    <row r="2247" spans="1:12" ht="102" x14ac:dyDescent="0.2">
      <c r="A2247" s="25" t="s">
        <v>877</v>
      </c>
      <c r="B2247" s="25" t="s">
        <v>6886</v>
      </c>
      <c r="C2247" s="25" t="s">
        <v>74</v>
      </c>
      <c r="D2247" s="25" t="s">
        <v>6339</v>
      </c>
      <c r="E2247" s="24" t="b">
        <v>0</v>
      </c>
      <c r="F2247" s="25" t="s">
        <v>11</v>
      </c>
      <c r="G2247" s="25" t="s">
        <v>6927</v>
      </c>
      <c r="H2247" s="25" t="s">
        <v>6928</v>
      </c>
      <c r="I2247" s="25" t="s">
        <v>10660</v>
      </c>
      <c r="J2247" s="24">
        <v>2.2914598939853889E-8</v>
      </c>
      <c r="K2247" s="24">
        <v>6.1059991387039078E-8</v>
      </c>
      <c r="L2247" s="24">
        <v>0.99999991602540983</v>
      </c>
    </row>
    <row r="2248" spans="1:12" ht="204" x14ac:dyDescent="0.2">
      <c r="A2248" s="25" t="s">
        <v>877</v>
      </c>
      <c r="B2248" s="25" t="s">
        <v>6880</v>
      </c>
      <c r="C2248" s="25" t="s">
        <v>74</v>
      </c>
      <c r="D2248" s="25" t="s">
        <v>6339</v>
      </c>
      <c r="E2248" s="24" t="b">
        <v>0</v>
      </c>
      <c r="F2248" s="25" t="s">
        <v>11</v>
      </c>
      <c r="G2248" s="25" t="s">
        <v>10661</v>
      </c>
      <c r="H2248" s="25" t="s">
        <v>10662</v>
      </c>
      <c r="I2248" s="25" t="s">
        <v>10663</v>
      </c>
      <c r="J2248" s="24">
        <v>9.608562289228845E-3</v>
      </c>
      <c r="K2248" s="24">
        <v>1.0384844315775911E-8</v>
      </c>
      <c r="L2248" s="24">
        <v>0.99039142732592689</v>
      </c>
    </row>
    <row r="2249" spans="1:12" ht="216.75" x14ac:dyDescent="0.2">
      <c r="A2249" s="25" t="s">
        <v>877</v>
      </c>
      <c r="B2249" s="25" t="s">
        <v>6886</v>
      </c>
      <c r="C2249" s="25" t="s">
        <v>74</v>
      </c>
      <c r="D2249" s="25" t="s">
        <v>6339</v>
      </c>
      <c r="E2249" s="24" t="b">
        <v>0</v>
      </c>
      <c r="F2249" s="25" t="s">
        <v>11</v>
      </c>
      <c r="G2249" s="25" t="s">
        <v>10662</v>
      </c>
      <c r="H2249" s="25" t="s">
        <v>10664</v>
      </c>
      <c r="I2249" s="25" t="s">
        <v>10665</v>
      </c>
      <c r="J2249" s="24">
        <v>1.1305866658201843E-2</v>
      </c>
      <c r="K2249" s="24">
        <v>2.1914122941229333E-9</v>
      </c>
      <c r="L2249" s="24">
        <v>0.98869413115038574</v>
      </c>
    </row>
    <row r="2250" spans="1:12" ht="140.25" x14ac:dyDescent="0.2">
      <c r="A2250" s="25" t="s">
        <v>877</v>
      </c>
      <c r="B2250" s="25" t="s">
        <v>6923</v>
      </c>
      <c r="C2250" s="25" t="s">
        <v>74</v>
      </c>
      <c r="D2250" s="25" t="s">
        <v>6339</v>
      </c>
      <c r="E2250" s="24" t="b">
        <v>0</v>
      </c>
      <c r="F2250" s="25" t="s">
        <v>11</v>
      </c>
      <c r="G2250" s="25" t="s">
        <v>10664</v>
      </c>
      <c r="H2250" s="25" t="s">
        <v>10666</v>
      </c>
      <c r="I2250" s="25" t="s">
        <v>10667</v>
      </c>
      <c r="J2250" s="24">
        <v>7.7661133946560327E-7</v>
      </c>
      <c r="K2250" s="24">
        <v>9.4537576680815949E-10</v>
      </c>
      <c r="L2250" s="24">
        <v>0.99999922244328476</v>
      </c>
    </row>
    <row r="2251" spans="1:12" ht="153" x14ac:dyDescent="0.2">
      <c r="A2251" s="25" t="s">
        <v>877</v>
      </c>
      <c r="B2251" s="25" t="s">
        <v>6886</v>
      </c>
      <c r="C2251" s="25" t="s">
        <v>74</v>
      </c>
      <c r="D2251" s="25" t="s">
        <v>6339</v>
      </c>
      <c r="E2251" s="24" t="b">
        <v>0</v>
      </c>
      <c r="F2251" s="25" t="s">
        <v>11</v>
      </c>
      <c r="G2251" s="25" t="s">
        <v>10668</v>
      </c>
      <c r="H2251" s="25" t="s">
        <v>6938</v>
      </c>
      <c r="I2251" s="25" t="s">
        <v>10669</v>
      </c>
      <c r="J2251" s="24">
        <v>2.0882312406484821E-6</v>
      </c>
      <c r="K2251" s="24">
        <v>5.219777583711496E-9</v>
      </c>
      <c r="L2251" s="24">
        <v>0.99999790654898169</v>
      </c>
    </row>
    <row r="2252" spans="1:12" ht="178.5" x14ac:dyDescent="0.2">
      <c r="A2252" s="25" t="s">
        <v>877</v>
      </c>
      <c r="B2252" s="25" t="s">
        <v>6880</v>
      </c>
      <c r="C2252" s="25" t="s">
        <v>74</v>
      </c>
      <c r="D2252" s="25" t="s">
        <v>6339</v>
      </c>
      <c r="E2252" s="24" t="b">
        <v>0</v>
      </c>
      <c r="F2252" s="25" t="s">
        <v>11</v>
      </c>
      <c r="G2252" s="25" t="s">
        <v>6940</v>
      </c>
      <c r="H2252" s="25" t="s">
        <v>10670</v>
      </c>
      <c r="I2252" s="25" t="s">
        <v>10671</v>
      </c>
      <c r="J2252" s="24">
        <v>1.964626706495165E-5</v>
      </c>
      <c r="K2252" s="24">
        <v>4.103480031425257E-10</v>
      </c>
      <c r="L2252" s="24">
        <v>0.99998035332258717</v>
      </c>
    </row>
    <row r="2253" spans="1:12" ht="178.5" x14ac:dyDescent="0.2">
      <c r="A2253" s="25" t="s">
        <v>877</v>
      </c>
      <c r="B2253" s="25" t="s">
        <v>6923</v>
      </c>
      <c r="C2253" s="25" t="s">
        <v>74</v>
      </c>
      <c r="D2253" s="25" t="s">
        <v>6339</v>
      </c>
      <c r="E2253" s="24" t="b">
        <v>0</v>
      </c>
      <c r="F2253" s="25" t="s">
        <v>11</v>
      </c>
      <c r="G2253" s="25" t="s">
        <v>10670</v>
      </c>
      <c r="H2253" s="25" t="s">
        <v>10672</v>
      </c>
      <c r="I2253" s="25" t="s">
        <v>10673</v>
      </c>
      <c r="J2253" s="24">
        <v>5.4541350964478451E-4</v>
      </c>
      <c r="K2253" s="24">
        <v>6.6488640470940026E-10</v>
      </c>
      <c r="L2253" s="24">
        <v>0.99945458582546876</v>
      </c>
    </row>
    <row r="2254" spans="1:12" ht="216.75" x14ac:dyDescent="0.2">
      <c r="A2254" s="25" t="s">
        <v>877</v>
      </c>
      <c r="B2254" s="25" t="s">
        <v>6886</v>
      </c>
      <c r="C2254" s="25" t="s">
        <v>74</v>
      </c>
      <c r="D2254" s="25" t="s">
        <v>6339</v>
      </c>
      <c r="E2254" s="24" t="b">
        <v>0</v>
      </c>
      <c r="F2254" s="25" t="s">
        <v>11</v>
      </c>
      <c r="G2254" s="25" t="s">
        <v>10672</v>
      </c>
      <c r="H2254" s="25" t="s">
        <v>10674</v>
      </c>
      <c r="I2254" s="25" t="s">
        <v>10675</v>
      </c>
      <c r="J2254" s="24">
        <v>1.1627252150785907E-2</v>
      </c>
      <c r="K2254" s="24">
        <v>1.3943324905018515E-7</v>
      </c>
      <c r="L2254" s="24">
        <v>0.98837260841596508</v>
      </c>
    </row>
    <row r="2255" spans="1:12" ht="178.5" x14ac:dyDescent="0.2">
      <c r="A2255" s="25" t="s">
        <v>877</v>
      </c>
      <c r="B2255" s="25" t="s">
        <v>6886</v>
      </c>
      <c r="C2255" s="25" t="s">
        <v>74</v>
      </c>
      <c r="D2255" s="25" t="s">
        <v>6339</v>
      </c>
      <c r="E2255" s="24" t="b">
        <v>0</v>
      </c>
      <c r="F2255" s="25" t="s">
        <v>11</v>
      </c>
      <c r="G2255" s="25" t="s">
        <v>10676</v>
      </c>
      <c r="H2255" s="25" t="s">
        <v>6948</v>
      </c>
      <c r="I2255" s="25" t="s">
        <v>6949</v>
      </c>
      <c r="J2255" s="24">
        <v>6.7661728276063387E-6</v>
      </c>
      <c r="K2255" s="24">
        <v>7.1541730949873838E-10</v>
      </c>
      <c r="L2255" s="24">
        <v>0.99999323311175503</v>
      </c>
    </row>
    <row r="2256" spans="1:12" ht="127.5" x14ac:dyDescent="0.2">
      <c r="A2256" s="25" t="s">
        <v>877</v>
      </c>
      <c r="B2256" s="25" t="s">
        <v>6880</v>
      </c>
      <c r="C2256" s="25" t="s">
        <v>74</v>
      </c>
      <c r="D2256" s="25" t="s">
        <v>6339</v>
      </c>
      <c r="E2256" s="24" t="b">
        <v>0</v>
      </c>
      <c r="F2256" s="25" t="s">
        <v>11</v>
      </c>
      <c r="G2256" s="25" t="s">
        <v>6948</v>
      </c>
      <c r="H2256" s="25" t="s">
        <v>6950</v>
      </c>
      <c r="I2256" s="25" t="s">
        <v>6951</v>
      </c>
      <c r="J2256" s="24">
        <v>0.28358367184865529</v>
      </c>
      <c r="K2256" s="24">
        <v>4.6043204574639285E-6</v>
      </c>
      <c r="L2256" s="24">
        <v>0.71641172383088736</v>
      </c>
    </row>
    <row r="2257" spans="1:12" ht="102" x14ac:dyDescent="0.2">
      <c r="A2257" s="25" t="s">
        <v>1389</v>
      </c>
      <c r="B2257" s="25" t="s">
        <v>1390</v>
      </c>
      <c r="C2257" s="25" t="s">
        <v>74</v>
      </c>
      <c r="D2257" s="25" t="s">
        <v>407</v>
      </c>
      <c r="E2257" s="24" t="b">
        <v>0</v>
      </c>
      <c r="F2257" s="25" t="s">
        <v>11</v>
      </c>
      <c r="G2257" s="25" t="s">
        <v>1391</v>
      </c>
      <c r="H2257" s="25" t="s">
        <v>1392</v>
      </c>
      <c r="I2257" s="25" t="s">
        <v>9085</v>
      </c>
      <c r="J2257" s="24">
        <v>3.9436200677355751E-3</v>
      </c>
      <c r="K2257" s="24">
        <v>3.9763928751503606E-4</v>
      </c>
      <c r="L2257" s="24">
        <v>0.99565874064474935</v>
      </c>
    </row>
    <row r="2258" spans="1:12" ht="127.5" x14ac:dyDescent="0.2">
      <c r="A2258" s="25" t="s">
        <v>1389</v>
      </c>
      <c r="B2258" s="25" t="s">
        <v>1393</v>
      </c>
      <c r="C2258" s="25" t="s">
        <v>74</v>
      </c>
      <c r="D2258" s="25" t="s">
        <v>407</v>
      </c>
      <c r="E2258" s="24" t="b">
        <v>0</v>
      </c>
      <c r="F2258" s="25" t="s">
        <v>11</v>
      </c>
      <c r="G2258" s="25" t="s">
        <v>9324</v>
      </c>
      <c r="H2258" s="25" t="s">
        <v>1395</v>
      </c>
      <c r="I2258" s="25" t="s">
        <v>1396</v>
      </c>
      <c r="J2258" s="24">
        <v>2.9205401328252495E-6</v>
      </c>
      <c r="K2258" s="24">
        <v>4.9568880541905898E-7</v>
      </c>
      <c r="L2258" s="24">
        <v>0.99999658377106182</v>
      </c>
    </row>
    <row r="2259" spans="1:12" ht="114.75" x14ac:dyDescent="0.2">
      <c r="A2259" s="25" t="s">
        <v>774</v>
      </c>
      <c r="B2259" s="25" t="s">
        <v>779</v>
      </c>
      <c r="C2259" s="25" t="s">
        <v>74</v>
      </c>
      <c r="D2259" s="25" t="s">
        <v>407</v>
      </c>
      <c r="E2259" s="24" t="b">
        <v>0</v>
      </c>
      <c r="F2259" s="25" t="s">
        <v>11</v>
      </c>
      <c r="G2259" s="25" t="s">
        <v>780</v>
      </c>
      <c r="H2259" s="25" t="s">
        <v>781</v>
      </c>
      <c r="I2259" s="25" t="s">
        <v>9085</v>
      </c>
      <c r="J2259" s="24">
        <v>7.2560803473378111E-8</v>
      </c>
      <c r="K2259" s="24">
        <v>1.3157355308978199E-5</v>
      </c>
      <c r="L2259" s="24">
        <v>0.99998677008388748</v>
      </c>
    </row>
    <row r="2260" spans="1:12" ht="114.75" x14ac:dyDescent="0.2">
      <c r="A2260" s="25" t="s">
        <v>774</v>
      </c>
      <c r="B2260" s="25" t="s">
        <v>782</v>
      </c>
      <c r="C2260" s="25" t="s">
        <v>74</v>
      </c>
      <c r="D2260" s="25" t="s">
        <v>407</v>
      </c>
      <c r="E2260" s="24" t="b">
        <v>0</v>
      </c>
      <c r="F2260" s="25" t="s">
        <v>11</v>
      </c>
      <c r="G2260" s="25" t="s">
        <v>9085</v>
      </c>
      <c r="H2260" s="25" t="s">
        <v>783</v>
      </c>
      <c r="I2260" s="25" t="s">
        <v>784</v>
      </c>
      <c r="J2260" s="24">
        <v>9.790552272522232E-8</v>
      </c>
      <c r="K2260" s="24">
        <v>0.18580798231738607</v>
      </c>
      <c r="L2260" s="24">
        <v>0.81419191977709127</v>
      </c>
    </row>
    <row r="2261" spans="1:12" ht="102" x14ac:dyDescent="0.2">
      <c r="A2261" s="25" t="s">
        <v>774</v>
      </c>
      <c r="B2261" s="25" t="s">
        <v>785</v>
      </c>
      <c r="C2261" s="25" t="s">
        <v>74</v>
      </c>
      <c r="D2261" s="25" t="s">
        <v>407</v>
      </c>
      <c r="E2261" s="24" t="b">
        <v>0</v>
      </c>
      <c r="F2261" s="25" t="s">
        <v>11</v>
      </c>
      <c r="G2261" s="25" t="s">
        <v>783</v>
      </c>
      <c r="H2261" s="25" t="s">
        <v>784</v>
      </c>
      <c r="I2261" s="25" t="s">
        <v>9085</v>
      </c>
      <c r="J2261" s="24">
        <v>5.7951827389804492E-8</v>
      </c>
      <c r="K2261" s="24">
        <v>6.4798825172177693E-2</v>
      </c>
      <c r="L2261" s="24">
        <v>0.93520111687599494</v>
      </c>
    </row>
    <row r="2262" spans="1:12" ht="127.5" x14ac:dyDescent="0.2">
      <c r="A2262" s="25" t="s">
        <v>774</v>
      </c>
      <c r="B2262" s="25" t="s">
        <v>5982</v>
      </c>
      <c r="C2262" s="25" t="s">
        <v>74</v>
      </c>
      <c r="D2262" s="25" t="s">
        <v>5924</v>
      </c>
      <c r="E2262" s="24" t="b">
        <v>0</v>
      </c>
      <c r="F2262" s="25" t="s">
        <v>11</v>
      </c>
      <c r="G2262" s="25" t="s">
        <v>9085</v>
      </c>
      <c r="H2262" s="25" t="s">
        <v>5983</v>
      </c>
      <c r="I2262" s="25" t="s">
        <v>5984</v>
      </c>
      <c r="J2262" s="24">
        <v>3.4351968809761185E-4</v>
      </c>
      <c r="K2262" s="24">
        <v>3.7681662323806478E-6</v>
      </c>
      <c r="L2262" s="24">
        <v>0.99965271214566997</v>
      </c>
    </row>
    <row r="2263" spans="1:12" ht="153" x14ac:dyDescent="0.2">
      <c r="A2263" s="25" t="s">
        <v>5179</v>
      </c>
      <c r="B2263" s="25" t="s">
        <v>5180</v>
      </c>
      <c r="C2263" s="25" t="s">
        <v>74</v>
      </c>
      <c r="D2263" s="25" t="s">
        <v>4127</v>
      </c>
      <c r="E2263" s="24" t="b">
        <v>0</v>
      </c>
      <c r="F2263" s="25" t="s">
        <v>11</v>
      </c>
      <c r="G2263" s="25" t="s">
        <v>5181</v>
      </c>
      <c r="H2263" s="25" t="s">
        <v>10222</v>
      </c>
      <c r="I2263" s="25" t="s">
        <v>5183</v>
      </c>
      <c r="J2263" s="24">
        <v>1.0133045730127037E-4</v>
      </c>
      <c r="K2263" s="24">
        <v>2.8335201094904644E-9</v>
      </c>
      <c r="L2263" s="24">
        <v>0.9998986667091786</v>
      </c>
    </row>
    <row r="2264" spans="1:12" ht="140.25" x14ac:dyDescent="0.2">
      <c r="A2264" s="25" t="s">
        <v>5179</v>
      </c>
      <c r="B2264" s="25" t="s">
        <v>5180</v>
      </c>
      <c r="C2264" s="25" t="s">
        <v>74</v>
      </c>
      <c r="D2264" s="25" t="s">
        <v>4127</v>
      </c>
      <c r="E2264" s="24" t="b">
        <v>0</v>
      </c>
      <c r="F2264" s="25" t="s">
        <v>11</v>
      </c>
      <c r="G2264" s="25" t="s">
        <v>9085</v>
      </c>
      <c r="H2264" s="25" t="s">
        <v>5184</v>
      </c>
      <c r="I2264" s="25" t="s">
        <v>5185</v>
      </c>
      <c r="J2264" s="24">
        <v>7.0708954261597219E-5</v>
      </c>
      <c r="K2264" s="24">
        <v>5.6162128462454167E-6</v>
      </c>
      <c r="L2264" s="24">
        <v>0.99992367483289224</v>
      </c>
    </row>
    <row r="2265" spans="1:12" ht="140.25" x14ac:dyDescent="0.2">
      <c r="A2265" s="25" t="s">
        <v>227</v>
      </c>
      <c r="B2265" s="25" t="s">
        <v>2939</v>
      </c>
      <c r="C2265" s="25" t="s">
        <v>74</v>
      </c>
      <c r="D2265" s="25" t="s">
        <v>2909</v>
      </c>
      <c r="E2265" s="24" t="b">
        <v>0</v>
      </c>
      <c r="F2265" s="25" t="s">
        <v>11</v>
      </c>
      <c r="G2265" s="25" t="s">
        <v>2940</v>
      </c>
      <c r="H2265" s="25" t="s">
        <v>9608</v>
      </c>
      <c r="I2265" s="25" t="s">
        <v>9609</v>
      </c>
      <c r="J2265" s="24">
        <v>1.1630718427055648E-9</v>
      </c>
      <c r="K2265" s="24">
        <v>1.425902521561272E-9</v>
      </c>
      <c r="L2265" s="24">
        <v>0.99999999741102563</v>
      </c>
    </row>
    <row r="2266" spans="1:12" ht="114.75" x14ac:dyDescent="0.2">
      <c r="A2266" s="25" t="s">
        <v>5565</v>
      </c>
      <c r="B2266" s="25" t="s">
        <v>5566</v>
      </c>
      <c r="C2266" s="25" t="s">
        <v>74</v>
      </c>
      <c r="D2266" s="25" t="s">
        <v>4127</v>
      </c>
      <c r="E2266" s="24" t="b">
        <v>0</v>
      </c>
      <c r="F2266" s="25" t="s">
        <v>11</v>
      </c>
      <c r="G2266" s="25" t="s">
        <v>5567</v>
      </c>
      <c r="H2266" s="25" t="s">
        <v>10328</v>
      </c>
      <c r="I2266" s="25" t="s">
        <v>9085</v>
      </c>
      <c r="J2266" s="24">
        <v>1.1684083516044929E-6</v>
      </c>
      <c r="K2266" s="24">
        <v>1.7173623864612393E-8</v>
      </c>
      <c r="L2266" s="24">
        <v>0.99999881441802463</v>
      </c>
    </row>
    <row r="2267" spans="1:12" ht="89.25" x14ac:dyDescent="0.2">
      <c r="A2267" s="25" t="s">
        <v>847</v>
      </c>
      <c r="B2267" s="25" t="s">
        <v>4315</v>
      </c>
      <c r="C2267" s="25" t="s">
        <v>74</v>
      </c>
      <c r="D2267" s="25" t="s">
        <v>4127</v>
      </c>
      <c r="E2267" s="24" t="b">
        <v>0</v>
      </c>
      <c r="F2267" s="25" t="s">
        <v>11</v>
      </c>
      <c r="G2267" s="25" t="s">
        <v>4316</v>
      </c>
      <c r="H2267" s="25" t="s">
        <v>9939</v>
      </c>
      <c r="I2267" s="25" t="s">
        <v>4318</v>
      </c>
      <c r="J2267" s="24">
        <v>2.3911287348164485E-4</v>
      </c>
      <c r="K2267" s="24">
        <v>7.2526055444975349E-6</v>
      </c>
      <c r="L2267" s="24">
        <v>0.99975363452097388</v>
      </c>
    </row>
    <row r="2268" spans="1:12" ht="114.75" x14ac:dyDescent="0.2">
      <c r="A2268" s="25" t="s">
        <v>847</v>
      </c>
      <c r="B2268" s="25" t="s">
        <v>6829</v>
      </c>
      <c r="C2268" s="25" t="s">
        <v>74</v>
      </c>
      <c r="D2268" s="25" t="s">
        <v>6339</v>
      </c>
      <c r="E2268" s="24" t="b">
        <v>0</v>
      </c>
      <c r="F2268" s="25" t="s">
        <v>11</v>
      </c>
      <c r="G2268" s="25" t="s">
        <v>9085</v>
      </c>
      <c r="H2268" s="25" t="s">
        <v>10611</v>
      </c>
      <c r="I2268" s="25" t="s">
        <v>10612</v>
      </c>
      <c r="J2268" s="24">
        <v>5.4455696289067428E-4</v>
      </c>
      <c r="K2268" s="24">
        <v>1.82712992078838E-8</v>
      </c>
      <c r="L2268" s="24">
        <v>0.99945542476581017</v>
      </c>
    </row>
    <row r="2269" spans="1:12" ht="114.75" x14ac:dyDescent="0.2">
      <c r="A2269" s="25" t="s">
        <v>847</v>
      </c>
      <c r="B2269" s="25" t="s">
        <v>6832</v>
      </c>
      <c r="C2269" s="25" t="s">
        <v>74</v>
      </c>
      <c r="D2269" s="25" t="s">
        <v>6339</v>
      </c>
      <c r="E2269" s="24" t="b">
        <v>0</v>
      </c>
      <c r="F2269" s="25" t="s">
        <v>11</v>
      </c>
      <c r="G2269" s="25" t="s">
        <v>6833</v>
      </c>
      <c r="H2269" s="25" t="s">
        <v>10613</v>
      </c>
      <c r="I2269" s="25" t="s">
        <v>6835</v>
      </c>
      <c r="J2269" s="24">
        <v>5.1361078850588899E-3</v>
      </c>
      <c r="K2269" s="24">
        <v>9.0337619986220299E-9</v>
      </c>
      <c r="L2269" s="24">
        <v>0.99486388308117912</v>
      </c>
    </row>
    <row r="2270" spans="1:12" ht="165.75" x14ac:dyDescent="0.2">
      <c r="A2270" s="25" t="s">
        <v>847</v>
      </c>
      <c r="B2270" s="25" t="s">
        <v>6829</v>
      </c>
      <c r="C2270" s="25" t="s">
        <v>74</v>
      </c>
      <c r="D2270" s="25" t="s">
        <v>6339</v>
      </c>
      <c r="E2270" s="24" t="b">
        <v>0</v>
      </c>
      <c r="F2270" s="25" t="s">
        <v>11</v>
      </c>
      <c r="G2270" s="25" t="s">
        <v>10614</v>
      </c>
      <c r="H2270" s="25" t="s">
        <v>10615</v>
      </c>
      <c r="I2270" s="25" t="s">
        <v>10616</v>
      </c>
      <c r="J2270" s="24">
        <v>1.5212886769396847E-7</v>
      </c>
      <c r="K2270" s="24">
        <v>5.0395225497205105E-9</v>
      </c>
      <c r="L2270" s="24">
        <v>0.9999998428316097</v>
      </c>
    </row>
    <row r="2271" spans="1:12" ht="318.75" x14ac:dyDescent="0.2">
      <c r="A2271" s="25" t="s">
        <v>847</v>
      </c>
      <c r="B2271" s="25" t="s">
        <v>6832</v>
      </c>
      <c r="C2271" s="25" t="s">
        <v>74</v>
      </c>
      <c r="D2271" s="25" t="s">
        <v>6339</v>
      </c>
      <c r="E2271" s="24" t="b">
        <v>0</v>
      </c>
      <c r="F2271" s="25" t="s">
        <v>11</v>
      </c>
      <c r="G2271" s="25" t="s">
        <v>10615</v>
      </c>
      <c r="H2271" s="25" t="s">
        <v>6839</v>
      </c>
      <c r="I2271" s="25" t="s">
        <v>10617</v>
      </c>
      <c r="J2271" s="24">
        <v>1.0929704760350883E-7</v>
      </c>
      <c r="K2271" s="24">
        <v>2.7964387934322417E-9</v>
      </c>
      <c r="L2271" s="24">
        <v>0.99999988790651362</v>
      </c>
    </row>
    <row r="2272" spans="1:12" ht="127.5" x14ac:dyDescent="0.2">
      <c r="A2272" s="25" t="s">
        <v>847</v>
      </c>
      <c r="B2272" s="25" t="s">
        <v>6832</v>
      </c>
      <c r="C2272" s="25" t="s">
        <v>74</v>
      </c>
      <c r="D2272" s="25" t="s">
        <v>6339</v>
      </c>
      <c r="E2272" s="24" t="b">
        <v>0</v>
      </c>
      <c r="F2272" s="25" t="s">
        <v>11</v>
      </c>
      <c r="G2272" s="25" t="s">
        <v>10618</v>
      </c>
      <c r="H2272" s="25" t="s">
        <v>6842</v>
      </c>
      <c r="I2272" s="25" t="s">
        <v>10619</v>
      </c>
      <c r="J2272" s="24">
        <v>4.6863982844243337E-5</v>
      </c>
      <c r="K2272" s="24">
        <v>1.106882287621662E-10</v>
      </c>
      <c r="L2272" s="24">
        <v>0.99995313590646751</v>
      </c>
    </row>
    <row r="2273" spans="1:12" ht="165.75" x14ac:dyDescent="0.2">
      <c r="A2273" s="25" t="s">
        <v>847</v>
      </c>
      <c r="B2273" s="25" t="s">
        <v>6832</v>
      </c>
      <c r="C2273" s="25" t="s">
        <v>74</v>
      </c>
      <c r="D2273" s="25" t="s">
        <v>6339</v>
      </c>
      <c r="E2273" s="24" t="b">
        <v>0</v>
      </c>
      <c r="F2273" s="25" t="s">
        <v>11</v>
      </c>
      <c r="G2273" s="25" t="s">
        <v>10620</v>
      </c>
      <c r="H2273" s="25" t="s">
        <v>10621</v>
      </c>
      <c r="I2273" s="25" t="s">
        <v>6846</v>
      </c>
      <c r="J2273" s="24">
        <v>0.12273014036340614</v>
      </c>
      <c r="K2273" s="24">
        <v>2.0191070444921495E-7</v>
      </c>
      <c r="L2273" s="24">
        <v>0.87726965772588938</v>
      </c>
    </row>
    <row r="2274" spans="1:12" ht="76.5" x14ac:dyDescent="0.2">
      <c r="A2274" s="25" t="s">
        <v>847</v>
      </c>
      <c r="B2274" s="25" t="s">
        <v>6861</v>
      </c>
      <c r="C2274" s="25" t="s">
        <v>74</v>
      </c>
      <c r="D2274" s="25" t="s">
        <v>6339</v>
      </c>
      <c r="E2274" s="24" t="b">
        <v>0</v>
      </c>
      <c r="F2274" s="25" t="s">
        <v>11</v>
      </c>
      <c r="G2274" s="25" t="s">
        <v>6862</v>
      </c>
      <c r="H2274" s="25" t="s">
        <v>6863</v>
      </c>
      <c r="I2274" s="25" t="s">
        <v>10628</v>
      </c>
      <c r="J2274" s="24">
        <v>3.6459185289315814E-3</v>
      </c>
      <c r="K2274" s="24">
        <v>8.2629681531703069E-9</v>
      </c>
      <c r="L2274" s="24">
        <v>0.99635407320810032</v>
      </c>
    </row>
    <row r="2275" spans="1:12" ht="63.75" x14ac:dyDescent="0.2">
      <c r="A2275" s="25" t="s">
        <v>8294</v>
      </c>
      <c r="B2275" s="25" t="s">
        <v>8295</v>
      </c>
      <c r="C2275" s="25" t="s">
        <v>74</v>
      </c>
      <c r="D2275" s="25" t="s">
        <v>6339</v>
      </c>
      <c r="E2275" s="24" t="b">
        <v>0</v>
      </c>
      <c r="F2275" s="25" t="s">
        <v>11</v>
      </c>
      <c r="G2275" s="25" t="s">
        <v>11083</v>
      </c>
      <c r="H2275" s="25" t="s">
        <v>8302</v>
      </c>
      <c r="I2275" s="25" t="s">
        <v>11084</v>
      </c>
      <c r="J2275" s="24">
        <v>8.0012390412773154E-6</v>
      </c>
      <c r="K2275" s="24">
        <v>1.1408921881429375E-10</v>
      </c>
      <c r="L2275" s="24">
        <v>0.9999919986468695</v>
      </c>
    </row>
    <row r="2276" spans="1:12" ht="178.5" x14ac:dyDescent="0.2">
      <c r="A2276" s="25" t="s">
        <v>7673</v>
      </c>
      <c r="B2276" s="25" t="s">
        <v>7674</v>
      </c>
      <c r="C2276" s="25" t="s">
        <v>74</v>
      </c>
      <c r="D2276" s="25" t="s">
        <v>6339</v>
      </c>
      <c r="E2276" s="24" t="b">
        <v>0</v>
      </c>
      <c r="F2276" s="25" t="s">
        <v>11</v>
      </c>
      <c r="G2276" s="25" t="s">
        <v>7685</v>
      </c>
      <c r="H2276" s="25" t="s">
        <v>7686</v>
      </c>
      <c r="I2276" s="25" t="s">
        <v>10895</v>
      </c>
      <c r="J2276" s="24">
        <v>0.13723590129338559</v>
      </c>
      <c r="K2276" s="24">
        <v>1.6284774906403026E-7</v>
      </c>
      <c r="L2276" s="24">
        <v>0.86276393585886535</v>
      </c>
    </row>
    <row r="2277" spans="1:12" ht="165.75" x14ac:dyDescent="0.2">
      <c r="A2277" s="25" t="s">
        <v>7673</v>
      </c>
      <c r="B2277" s="25" t="s">
        <v>7674</v>
      </c>
      <c r="C2277" s="25" t="s">
        <v>74</v>
      </c>
      <c r="D2277" s="25" t="s">
        <v>6339</v>
      </c>
      <c r="E2277" s="24" t="b">
        <v>0</v>
      </c>
      <c r="F2277" s="25" t="s">
        <v>11</v>
      </c>
      <c r="G2277" s="25" t="s">
        <v>10896</v>
      </c>
      <c r="H2277" s="25" t="s">
        <v>10897</v>
      </c>
      <c r="I2277" s="25" t="s">
        <v>10898</v>
      </c>
      <c r="J2277" s="24">
        <v>1.2840267018300979E-6</v>
      </c>
      <c r="K2277" s="24">
        <v>1.5596649883957887E-10</v>
      </c>
      <c r="L2277" s="24">
        <v>0.99999871581733157</v>
      </c>
    </row>
    <row r="2278" spans="1:12" ht="165.75" x14ac:dyDescent="0.2">
      <c r="A2278" s="25" t="s">
        <v>7673</v>
      </c>
      <c r="B2278" s="25" t="s">
        <v>7674</v>
      </c>
      <c r="C2278" s="25" t="s">
        <v>74</v>
      </c>
      <c r="D2278" s="25" t="s">
        <v>6339</v>
      </c>
      <c r="E2278" s="24" t="b">
        <v>0</v>
      </c>
      <c r="F2278" s="25" t="s">
        <v>11</v>
      </c>
      <c r="G2278" s="25" t="s">
        <v>10897</v>
      </c>
      <c r="H2278" s="25" t="s">
        <v>7691</v>
      </c>
      <c r="I2278" s="25" t="s">
        <v>10899</v>
      </c>
      <c r="J2278" s="24">
        <v>2.5722254446116014E-7</v>
      </c>
      <c r="K2278" s="24">
        <v>2.1324035899869115E-10</v>
      </c>
      <c r="L2278" s="24">
        <v>0.9999997425642152</v>
      </c>
    </row>
    <row r="2279" spans="1:12" ht="178.5" x14ac:dyDescent="0.2">
      <c r="A2279" s="25" t="s">
        <v>7673</v>
      </c>
      <c r="B2279" s="25" t="s">
        <v>7674</v>
      </c>
      <c r="C2279" s="25" t="s">
        <v>74</v>
      </c>
      <c r="D2279" s="25" t="s">
        <v>6339</v>
      </c>
      <c r="E2279" s="24" t="b">
        <v>0</v>
      </c>
      <c r="F2279" s="25" t="s">
        <v>11</v>
      </c>
      <c r="G2279" s="25" t="s">
        <v>10900</v>
      </c>
      <c r="H2279" s="25" t="s">
        <v>7694</v>
      </c>
      <c r="I2279" s="25" t="s">
        <v>7695</v>
      </c>
      <c r="J2279" s="24">
        <v>1.8995249234327846E-4</v>
      </c>
      <c r="K2279" s="24">
        <v>1.7766773818715712E-7</v>
      </c>
      <c r="L2279" s="24">
        <v>0.99980986983991849</v>
      </c>
    </row>
    <row r="2280" spans="1:12" ht="191.25" x14ac:dyDescent="0.2">
      <c r="A2280" s="25" t="s">
        <v>7673</v>
      </c>
      <c r="B2280" s="25" t="s">
        <v>7674</v>
      </c>
      <c r="C2280" s="25" t="s">
        <v>74</v>
      </c>
      <c r="D2280" s="25" t="s">
        <v>6339</v>
      </c>
      <c r="E2280" s="24" t="b">
        <v>0</v>
      </c>
      <c r="F2280" s="25" t="s">
        <v>11</v>
      </c>
      <c r="G2280" s="25" t="s">
        <v>7694</v>
      </c>
      <c r="H2280" s="25" t="s">
        <v>7696</v>
      </c>
      <c r="I2280" s="25" t="s">
        <v>7697</v>
      </c>
      <c r="J2280" s="24">
        <v>5.3733990139364866E-3</v>
      </c>
      <c r="K2280" s="24">
        <v>1.6269659393547053E-6</v>
      </c>
      <c r="L2280" s="24">
        <v>0.99462497402012418</v>
      </c>
    </row>
    <row r="2281" spans="1:12" ht="153" x14ac:dyDescent="0.2">
      <c r="A2281" s="25" t="s">
        <v>7673</v>
      </c>
      <c r="B2281" s="25" t="s">
        <v>7674</v>
      </c>
      <c r="C2281" s="25" t="s">
        <v>74</v>
      </c>
      <c r="D2281" s="25" t="s">
        <v>6339</v>
      </c>
      <c r="E2281" s="24" t="b">
        <v>0</v>
      </c>
      <c r="F2281" s="25" t="s">
        <v>11</v>
      </c>
      <c r="G2281" s="25" t="s">
        <v>7698</v>
      </c>
      <c r="H2281" s="25" t="s">
        <v>10901</v>
      </c>
      <c r="I2281" s="25" t="s">
        <v>7700</v>
      </c>
      <c r="J2281" s="24">
        <v>9.6360091737710318E-2</v>
      </c>
      <c r="K2281" s="24">
        <v>4.6919814456891722E-8</v>
      </c>
      <c r="L2281" s="24">
        <v>0.90363986134247531</v>
      </c>
    </row>
    <row r="2282" spans="1:12" ht="204" x14ac:dyDescent="0.2">
      <c r="A2282" s="25" t="s">
        <v>7673</v>
      </c>
      <c r="B2282" s="25" t="s">
        <v>7674</v>
      </c>
      <c r="C2282" s="25" t="s">
        <v>74</v>
      </c>
      <c r="D2282" s="25" t="s">
        <v>6339</v>
      </c>
      <c r="E2282" s="24" t="b">
        <v>0</v>
      </c>
      <c r="F2282" s="25" t="s">
        <v>11</v>
      </c>
      <c r="G2282" s="25" t="s">
        <v>10902</v>
      </c>
      <c r="H2282" s="25" t="s">
        <v>7702</v>
      </c>
      <c r="I2282" s="25" t="s">
        <v>10903</v>
      </c>
      <c r="J2282" s="24">
        <v>2.0805375634031036E-3</v>
      </c>
      <c r="K2282" s="24">
        <v>1.1079424076481508E-11</v>
      </c>
      <c r="L2282" s="24">
        <v>0.99791946242551754</v>
      </c>
    </row>
    <row r="2283" spans="1:12" ht="344.25" x14ac:dyDescent="0.2">
      <c r="A2283" s="25" t="s">
        <v>7673</v>
      </c>
      <c r="B2283" s="25" t="s">
        <v>7674</v>
      </c>
      <c r="C2283" s="25" t="s">
        <v>74</v>
      </c>
      <c r="D2283" s="25" t="s">
        <v>6339</v>
      </c>
      <c r="E2283" s="24" t="b">
        <v>0</v>
      </c>
      <c r="F2283" s="25" t="s">
        <v>11</v>
      </c>
      <c r="G2283" s="25" t="s">
        <v>7704</v>
      </c>
      <c r="H2283" s="25" t="s">
        <v>10904</v>
      </c>
      <c r="I2283" s="25" t="s">
        <v>10905</v>
      </c>
      <c r="J2283" s="24">
        <v>5.6612948856350302E-5</v>
      </c>
      <c r="K2283" s="24">
        <v>1.3992287514307787E-7</v>
      </c>
      <c r="L2283" s="24">
        <v>0.99994324712826865</v>
      </c>
    </row>
    <row r="2284" spans="1:12" ht="89.25" x14ac:dyDescent="0.2">
      <c r="A2284" s="25" t="s">
        <v>4979</v>
      </c>
      <c r="B2284" s="25" t="s">
        <v>4980</v>
      </c>
      <c r="C2284" s="25" t="s">
        <v>74</v>
      </c>
      <c r="D2284" s="25" t="s">
        <v>4127</v>
      </c>
      <c r="E2284" s="24" t="b">
        <v>0</v>
      </c>
      <c r="F2284" s="25" t="s">
        <v>11</v>
      </c>
      <c r="G2284" s="25" t="s">
        <v>10169</v>
      </c>
      <c r="H2284" s="25" t="s">
        <v>4982</v>
      </c>
      <c r="I2284" s="25" t="s">
        <v>4983</v>
      </c>
      <c r="J2284" s="24">
        <v>1.1989416474801851E-4</v>
      </c>
      <c r="K2284" s="24">
        <v>6.6239804648688145E-9</v>
      </c>
      <c r="L2284" s="24">
        <v>0.99988009921127152</v>
      </c>
    </row>
    <row r="2285" spans="1:12" ht="242.25" x14ac:dyDescent="0.2">
      <c r="A2285" s="25" t="s">
        <v>383</v>
      </c>
      <c r="B2285" s="25" t="s">
        <v>4145</v>
      </c>
      <c r="C2285" s="25" t="s">
        <v>74</v>
      </c>
      <c r="D2285" s="25" t="s">
        <v>4127</v>
      </c>
      <c r="E2285" s="24" t="b">
        <v>0</v>
      </c>
      <c r="F2285" s="25" t="s">
        <v>11</v>
      </c>
      <c r="G2285" s="25" t="s">
        <v>9893</v>
      </c>
      <c r="H2285" s="25" t="s">
        <v>9894</v>
      </c>
      <c r="I2285" s="25" t="s">
        <v>9895</v>
      </c>
      <c r="J2285" s="24">
        <v>9.4610998819419487E-6</v>
      </c>
      <c r="K2285" s="24">
        <v>4.4447712772723524E-8</v>
      </c>
      <c r="L2285" s="24">
        <v>0.99999049445240529</v>
      </c>
    </row>
    <row r="2286" spans="1:12" ht="293.25" x14ac:dyDescent="0.2">
      <c r="A2286" s="25" t="s">
        <v>2036</v>
      </c>
      <c r="B2286" s="25" t="s">
        <v>2037</v>
      </c>
      <c r="C2286" s="25" t="s">
        <v>74</v>
      </c>
      <c r="D2286" s="25" t="s">
        <v>407</v>
      </c>
      <c r="E2286" s="24" t="b">
        <v>0</v>
      </c>
      <c r="F2286" s="25" t="s">
        <v>11</v>
      </c>
      <c r="G2286" s="25" t="s">
        <v>2038</v>
      </c>
      <c r="H2286" s="25" t="s">
        <v>9439</v>
      </c>
      <c r="I2286" s="25" t="s">
        <v>9440</v>
      </c>
      <c r="J2286" s="24">
        <v>4.7850916458279621E-9</v>
      </c>
      <c r="K2286" s="24">
        <v>4.7157656338743469E-5</v>
      </c>
      <c r="L2286" s="24">
        <v>0.99995283755856967</v>
      </c>
    </row>
    <row r="2287" spans="1:12" ht="140.25" x14ac:dyDescent="0.2">
      <c r="A2287" s="25" t="s">
        <v>7528</v>
      </c>
      <c r="B2287" s="25" t="s">
        <v>7529</v>
      </c>
      <c r="C2287" s="25" t="s">
        <v>74</v>
      </c>
      <c r="D2287" s="25" t="s">
        <v>6339</v>
      </c>
      <c r="E2287" s="24" t="b">
        <v>0</v>
      </c>
      <c r="F2287" s="25" t="s">
        <v>11</v>
      </c>
      <c r="G2287" s="25" t="s">
        <v>10850</v>
      </c>
      <c r="H2287" s="25" t="s">
        <v>10851</v>
      </c>
      <c r="I2287" s="25" t="s">
        <v>10852</v>
      </c>
      <c r="J2287" s="24">
        <v>2.4903273058763462E-6</v>
      </c>
      <c r="K2287" s="24">
        <v>1.6309085717530757E-9</v>
      </c>
      <c r="L2287" s="24">
        <v>0.99999750804178555</v>
      </c>
    </row>
    <row r="2288" spans="1:12" ht="293.25" x14ac:dyDescent="0.2">
      <c r="A2288" s="25" t="s">
        <v>7528</v>
      </c>
      <c r="B2288" s="25" t="s">
        <v>7536</v>
      </c>
      <c r="C2288" s="25" t="s">
        <v>74</v>
      </c>
      <c r="D2288" s="25" t="s">
        <v>6339</v>
      </c>
      <c r="E2288" s="24" t="b">
        <v>0</v>
      </c>
      <c r="F2288" s="25" t="s">
        <v>11</v>
      </c>
      <c r="G2288" s="25" t="s">
        <v>10853</v>
      </c>
      <c r="H2288" s="25" t="s">
        <v>7538</v>
      </c>
      <c r="I2288" s="25" t="s">
        <v>10854</v>
      </c>
      <c r="J2288" s="24">
        <v>3.3997274898219306E-6</v>
      </c>
      <c r="K2288" s="24">
        <v>2.2081758591152304E-10</v>
      </c>
      <c r="L2288" s="24">
        <v>0.99999660005169244</v>
      </c>
    </row>
    <row r="2289" spans="1:12" ht="76.5" x14ac:dyDescent="0.2">
      <c r="A2289" s="25" t="s">
        <v>4854</v>
      </c>
      <c r="B2289" s="25" t="s">
        <v>4394</v>
      </c>
      <c r="C2289" s="25" t="s">
        <v>74</v>
      </c>
      <c r="D2289" s="25" t="s">
        <v>4127</v>
      </c>
      <c r="E2289" s="24" t="b">
        <v>0</v>
      </c>
      <c r="F2289" s="25" t="s">
        <v>11</v>
      </c>
      <c r="G2289" s="25" t="s">
        <v>4855</v>
      </c>
      <c r="H2289" s="25" t="s">
        <v>4856</v>
      </c>
      <c r="I2289" s="25" t="s">
        <v>4857</v>
      </c>
      <c r="J2289" s="24">
        <v>1.0017458280242454E-5</v>
      </c>
      <c r="K2289" s="24">
        <v>1.4883408641425107E-8</v>
      </c>
      <c r="L2289" s="24">
        <v>0.99998996765831116</v>
      </c>
    </row>
    <row r="2290" spans="1:12" ht="114.75" x14ac:dyDescent="0.2">
      <c r="A2290" s="25" t="s">
        <v>4854</v>
      </c>
      <c r="B2290" s="25" t="s">
        <v>4394</v>
      </c>
      <c r="C2290" s="25" t="s">
        <v>74</v>
      </c>
      <c r="D2290" s="25" t="s">
        <v>4127</v>
      </c>
      <c r="E2290" s="24" t="b">
        <v>0</v>
      </c>
      <c r="F2290" s="25" t="s">
        <v>11</v>
      </c>
      <c r="G2290" s="25" t="s">
        <v>9085</v>
      </c>
      <c r="H2290" s="25" t="s">
        <v>4858</v>
      </c>
      <c r="I2290" s="25" t="s">
        <v>9085</v>
      </c>
      <c r="J2290" s="24">
        <v>1.3814724175968029E-6</v>
      </c>
      <c r="K2290" s="24">
        <v>1.6891365307455588E-8</v>
      </c>
      <c r="L2290" s="24">
        <v>0.99999860163621712</v>
      </c>
    </row>
    <row r="2291" spans="1:12" ht="102" x14ac:dyDescent="0.2">
      <c r="A2291" s="25" t="s">
        <v>4576</v>
      </c>
      <c r="B2291" s="25" t="s">
        <v>4577</v>
      </c>
      <c r="C2291" s="25" t="s">
        <v>74</v>
      </c>
      <c r="D2291" s="25" t="s">
        <v>4127</v>
      </c>
      <c r="E2291" s="24" t="b">
        <v>0</v>
      </c>
      <c r="F2291" s="25" t="s">
        <v>11</v>
      </c>
      <c r="G2291" s="25" t="s">
        <v>10016</v>
      </c>
      <c r="H2291" s="25" t="s">
        <v>10017</v>
      </c>
      <c r="I2291" s="25" t="s">
        <v>10018</v>
      </c>
      <c r="J2291" s="24">
        <v>1.0556674978640011E-5</v>
      </c>
      <c r="K2291" s="24">
        <v>2.8542329434795318E-9</v>
      </c>
      <c r="L2291" s="24">
        <v>0.9999894404707883</v>
      </c>
    </row>
    <row r="2292" spans="1:12" ht="140.25" x14ac:dyDescent="0.2">
      <c r="A2292" s="25" t="s">
        <v>4576</v>
      </c>
      <c r="B2292" s="25" t="s">
        <v>4577</v>
      </c>
      <c r="C2292" s="25" t="s">
        <v>74</v>
      </c>
      <c r="D2292" s="25" t="s">
        <v>4127</v>
      </c>
      <c r="E2292" s="24" t="b">
        <v>0</v>
      </c>
      <c r="F2292" s="25" t="s">
        <v>11</v>
      </c>
      <c r="G2292" s="25" t="s">
        <v>4581</v>
      </c>
      <c r="H2292" s="25" t="s">
        <v>4582</v>
      </c>
      <c r="I2292" s="25" t="s">
        <v>10019</v>
      </c>
      <c r="J2292" s="24">
        <v>2.8924177541364755E-8</v>
      </c>
      <c r="K2292" s="24">
        <v>1.7834642553555411E-10</v>
      </c>
      <c r="L2292" s="24">
        <v>0.99999997089747605</v>
      </c>
    </row>
    <row r="2293" spans="1:12" ht="76.5" x14ac:dyDescent="0.2">
      <c r="A2293" s="25" t="s">
        <v>4576</v>
      </c>
      <c r="B2293" s="25" t="s">
        <v>4577</v>
      </c>
      <c r="C2293" s="25" t="s">
        <v>74</v>
      </c>
      <c r="D2293" s="25" t="s">
        <v>4127</v>
      </c>
      <c r="E2293" s="24" t="b">
        <v>0</v>
      </c>
      <c r="F2293" s="25" t="s">
        <v>11</v>
      </c>
      <c r="G2293" s="25" t="s">
        <v>10020</v>
      </c>
      <c r="H2293" s="25" t="s">
        <v>10021</v>
      </c>
      <c r="I2293" s="25" t="s">
        <v>4586</v>
      </c>
      <c r="J2293" s="24">
        <v>4.3727699358189251E-2</v>
      </c>
      <c r="K2293" s="24">
        <v>5.3538257133943774E-8</v>
      </c>
      <c r="L2293" s="24">
        <v>0.95627224710355363</v>
      </c>
    </row>
    <row r="2294" spans="1:12" ht="216.75" x14ac:dyDescent="0.2">
      <c r="A2294" s="25" t="s">
        <v>104</v>
      </c>
      <c r="B2294" s="25" t="s">
        <v>4209</v>
      </c>
      <c r="C2294" s="25" t="s">
        <v>74</v>
      </c>
      <c r="D2294" s="25" t="s">
        <v>4127</v>
      </c>
      <c r="E2294" s="24" t="b">
        <v>0</v>
      </c>
      <c r="F2294" s="25" t="s">
        <v>11</v>
      </c>
      <c r="G2294" s="25" t="s">
        <v>4210</v>
      </c>
      <c r="H2294" s="25" t="s">
        <v>4211</v>
      </c>
      <c r="I2294" s="25" t="s">
        <v>4212</v>
      </c>
      <c r="J2294" s="24">
        <v>7.4579191782855643E-7</v>
      </c>
      <c r="K2294" s="24">
        <v>3.6310861814870911E-12</v>
      </c>
      <c r="L2294" s="24">
        <v>0.99999925420445113</v>
      </c>
    </row>
    <row r="2295" spans="1:12" ht="102" x14ac:dyDescent="0.2">
      <c r="A2295" s="25" t="s">
        <v>104</v>
      </c>
      <c r="B2295" s="25" t="s">
        <v>4213</v>
      </c>
      <c r="C2295" s="25" t="s">
        <v>74</v>
      </c>
      <c r="D2295" s="25" t="s">
        <v>4127</v>
      </c>
      <c r="E2295" s="24" t="b">
        <v>0</v>
      </c>
      <c r="F2295" s="25" t="s">
        <v>11</v>
      </c>
      <c r="G2295" s="25" t="s">
        <v>4214</v>
      </c>
      <c r="H2295" s="25" t="s">
        <v>4215</v>
      </c>
      <c r="I2295" s="25" t="s">
        <v>4216</v>
      </c>
      <c r="J2295" s="24">
        <v>3.7663162947837655E-9</v>
      </c>
      <c r="K2295" s="24">
        <v>6.4471774883037737E-12</v>
      </c>
      <c r="L2295" s="24">
        <v>0.99999999622723657</v>
      </c>
    </row>
    <row r="2296" spans="1:12" ht="76.5" x14ac:dyDescent="0.2">
      <c r="A2296" s="25" t="s">
        <v>104</v>
      </c>
      <c r="B2296" s="25" t="s">
        <v>4209</v>
      </c>
      <c r="C2296" s="25" t="s">
        <v>74</v>
      </c>
      <c r="D2296" s="25" t="s">
        <v>4127</v>
      </c>
      <c r="E2296" s="24" t="b">
        <v>1</v>
      </c>
      <c r="F2296" s="25" t="s">
        <v>11</v>
      </c>
      <c r="G2296" s="25" t="s">
        <v>4217</v>
      </c>
      <c r="H2296" s="25" t="s">
        <v>4218</v>
      </c>
      <c r="I2296" s="25" t="s">
        <v>4219</v>
      </c>
      <c r="J2296" s="24">
        <v>2.0387118555205314E-24</v>
      </c>
      <c r="K2296" s="24">
        <v>2.9411735470693663E-17</v>
      </c>
      <c r="L2296" s="24">
        <v>1</v>
      </c>
    </row>
    <row r="2297" spans="1:12" ht="204" x14ac:dyDescent="0.2">
      <c r="A2297" s="25" t="s">
        <v>104</v>
      </c>
      <c r="B2297" s="25" t="s">
        <v>5790</v>
      </c>
      <c r="C2297" s="25" t="s">
        <v>74</v>
      </c>
      <c r="D2297" s="25" t="s">
        <v>5775</v>
      </c>
      <c r="E2297" s="24" t="b">
        <v>0</v>
      </c>
      <c r="F2297" s="25" t="s">
        <v>11</v>
      </c>
      <c r="G2297" s="25" t="s">
        <v>5791</v>
      </c>
      <c r="H2297" s="25" t="s">
        <v>5792</v>
      </c>
      <c r="I2297" s="25" t="s">
        <v>5793</v>
      </c>
      <c r="J2297" s="24">
        <v>8.4723472442250342E-4</v>
      </c>
      <c r="K2297" s="24">
        <v>5.1567442854676177E-10</v>
      </c>
      <c r="L2297" s="24">
        <v>0.999152764759903</v>
      </c>
    </row>
    <row r="2298" spans="1:12" ht="204" x14ac:dyDescent="0.2">
      <c r="A2298" s="25" t="s">
        <v>104</v>
      </c>
      <c r="B2298" s="25" t="s">
        <v>5794</v>
      </c>
      <c r="C2298" s="25" t="s">
        <v>74</v>
      </c>
      <c r="D2298" s="25" t="s">
        <v>5775</v>
      </c>
      <c r="E2298" s="24" t="b">
        <v>0</v>
      </c>
      <c r="F2298" s="25" t="s">
        <v>11</v>
      </c>
      <c r="G2298" s="25" t="s">
        <v>9085</v>
      </c>
      <c r="H2298" s="25" t="s">
        <v>5795</v>
      </c>
      <c r="I2298" s="25" t="s">
        <v>10381</v>
      </c>
      <c r="J2298" s="24">
        <v>1.2749220320288271E-4</v>
      </c>
      <c r="K2298" s="24">
        <v>1.0469765722371733E-9</v>
      </c>
      <c r="L2298" s="24">
        <v>0.99987250674982042</v>
      </c>
    </row>
    <row r="2299" spans="1:12" ht="102" x14ac:dyDescent="0.2">
      <c r="A2299" s="25" t="s">
        <v>104</v>
      </c>
      <c r="B2299" s="25" t="s">
        <v>5797</v>
      </c>
      <c r="C2299" s="25" t="s">
        <v>74</v>
      </c>
      <c r="D2299" s="25" t="s">
        <v>5775</v>
      </c>
      <c r="E2299" s="24" t="b">
        <v>0</v>
      </c>
      <c r="F2299" s="25" t="s">
        <v>11</v>
      </c>
      <c r="G2299" s="25" t="s">
        <v>9085</v>
      </c>
      <c r="H2299" s="25" t="s">
        <v>5798</v>
      </c>
      <c r="I2299" s="25" t="s">
        <v>5799</v>
      </c>
      <c r="J2299" s="24">
        <v>8.2134459430618654E-5</v>
      </c>
      <c r="K2299" s="24">
        <v>3.0140122915239E-9</v>
      </c>
      <c r="L2299" s="24">
        <v>0.99991786252655712</v>
      </c>
    </row>
    <row r="2300" spans="1:12" ht="114.75" x14ac:dyDescent="0.2">
      <c r="A2300" s="25" t="s">
        <v>104</v>
      </c>
      <c r="B2300" s="25" t="s">
        <v>5800</v>
      </c>
      <c r="C2300" s="25" t="s">
        <v>74</v>
      </c>
      <c r="D2300" s="25" t="s">
        <v>5775</v>
      </c>
      <c r="E2300" s="24" t="b">
        <v>0</v>
      </c>
      <c r="F2300" s="25" t="s">
        <v>11</v>
      </c>
      <c r="G2300" s="25" t="s">
        <v>9085</v>
      </c>
      <c r="H2300" s="25" t="s">
        <v>5801</v>
      </c>
      <c r="I2300" s="25" t="s">
        <v>5802</v>
      </c>
      <c r="J2300" s="24">
        <v>1.0239890028762584E-2</v>
      </c>
      <c r="K2300" s="24">
        <v>1.328455050573947E-10</v>
      </c>
      <c r="L2300" s="24">
        <v>0.9897601098383918</v>
      </c>
    </row>
    <row r="2301" spans="1:12" ht="114.75" x14ac:dyDescent="0.2">
      <c r="A2301" s="25" t="s">
        <v>104</v>
      </c>
      <c r="B2301" s="25" t="s">
        <v>5803</v>
      </c>
      <c r="C2301" s="25" t="s">
        <v>74</v>
      </c>
      <c r="D2301" s="25" t="s">
        <v>5775</v>
      </c>
      <c r="E2301" s="24" t="b">
        <v>0</v>
      </c>
      <c r="F2301" s="25" t="s">
        <v>11</v>
      </c>
      <c r="G2301" s="25" t="s">
        <v>5804</v>
      </c>
      <c r="H2301" s="25" t="s">
        <v>5805</v>
      </c>
      <c r="I2301" s="25" t="s">
        <v>5806</v>
      </c>
      <c r="J2301" s="24">
        <v>5.0940272703193998E-2</v>
      </c>
      <c r="K2301" s="24">
        <v>1.0078074111921883E-8</v>
      </c>
      <c r="L2301" s="24">
        <v>0.94905971721873195</v>
      </c>
    </row>
    <row r="2302" spans="1:12" ht="331.5" x14ac:dyDescent="0.2">
      <c r="A2302" s="25" t="s">
        <v>104</v>
      </c>
      <c r="B2302" s="25" t="s">
        <v>8835</v>
      </c>
      <c r="C2302" s="25" t="s">
        <v>74</v>
      </c>
      <c r="D2302" s="25" t="s">
        <v>8821</v>
      </c>
      <c r="E2302" s="24" t="b">
        <v>0</v>
      </c>
      <c r="F2302" s="25" t="s">
        <v>11</v>
      </c>
      <c r="G2302" s="25" t="s">
        <v>5795</v>
      </c>
      <c r="H2302" s="25" t="s">
        <v>8836</v>
      </c>
      <c r="I2302" s="25" t="s">
        <v>11249</v>
      </c>
      <c r="J2302" s="24">
        <v>7.141656995300432E-3</v>
      </c>
      <c r="K2302" s="24">
        <v>4.4406399841945642E-10</v>
      </c>
      <c r="L2302" s="24">
        <v>0.99285834256063565</v>
      </c>
    </row>
    <row r="2303" spans="1:12" ht="255" x14ac:dyDescent="0.2">
      <c r="A2303" s="25" t="s">
        <v>2929</v>
      </c>
      <c r="B2303" s="25" t="s">
        <v>2930</v>
      </c>
      <c r="C2303" s="25" t="s">
        <v>74</v>
      </c>
      <c r="D2303" s="25" t="s">
        <v>2909</v>
      </c>
      <c r="E2303" s="24" t="b">
        <v>0</v>
      </c>
      <c r="F2303" s="25" t="s">
        <v>11</v>
      </c>
      <c r="G2303" s="25" t="s">
        <v>2931</v>
      </c>
      <c r="H2303" s="25" t="s">
        <v>2932</v>
      </c>
      <c r="I2303" s="25" t="s">
        <v>9606</v>
      </c>
      <c r="J2303" s="24">
        <v>9.8990447006474952E-6</v>
      </c>
      <c r="K2303" s="24">
        <v>1.4023602217131461E-8</v>
      </c>
      <c r="L2303" s="24">
        <v>0.99999008693169722</v>
      </c>
    </row>
    <row r="2304" spans="1:12" ht="153" x14ac:dyDescent="0.2">
      <c r="A2304" s="25" t="s">
        <v>2808</v>
      </c>
      <c r="B2304" s="25" t="s">
        <v>2809</v>
      </c>
      <c r="C2304" s="25" t="s">
        <v>74</v>
      </c>
      <c r="D2304" s="25" t="s">
        <v>2780</v>
      </c>
      <c r="E2304" s="24" t="b">
        <v>0</v>
      </c>
      <c r="F2304" s="25" t="s">
        <v>11</v>
      </c>
      <c r="G2304" s="25" t="s">
        <v>2810</v>
      </c>
      <c r="H2304" s="25" t="s">
        <v>2811</v>
      </c>
      <c r="I2304" s="25" t="s">
        <v>2812</v>
      </c>
      <c r="J2304" s="24">
        <v>8.3970436624634102E-4</v>
      </c>
      <c r="K2304" s="24">
        <v>7.990364771265854E-6</v>
      </c>
      <c r="L2304" s="24">
        <v>0.99915230526898235</v>
      </c>
    </row>
    <row r="2305" spans="1:12" ht="102" x14ac:dyDescent="0.2">
      <c r="A2305" s="25" t="s">
        <v>2808</v>
      </c>
      <c r="B2305" s="25" t="s">
        <v>3180</v>
      </c>
      <c r="C2305" s="25" t="s">
        <v>74</v>
      </c>
      <c r="D2305" s="25" t="s">
        <v>3036</v>
      </c>
      <c r="E2305" s="24" t="b">
        <v>0</v>
      </c>
      <c r="F2305" s="25" t="s">
        <v>11</v>
      </c>
      <c r="G2305" s="25" t="s">
        <v>3181</v>
      </c>
      <c r="H2305" s="25" t="s">
        <v>3182</v>
      </c>
      <c r="I2305" s="25" t="s">
        <v>3183</v>
      </c>
      <c r="J2305" s="24">
        <v>3.4982974832934888E-6</v>
      </c>
      <c r="K2305" s="24">
        <v>2.7691382232244889E-5</v>
      </c>
      <c r="L2305" s="24">
        <v>0.9999688103202844</v>
      </c>
    </row>
    <row r="2306" spans="1:12" ht="114.75" x14ac:dyDescent="0.2">
      <c r="A2306" s="25" t="s">
        <v>1033</v>
      </c>
      <c r="B2306" s="25" t="s">
        <v>1037</v>
      </c>
      <c r="C2306" s="25" t="s">
        <v>74</v>
      </c>
      <c r="D2306" s="25" t="s">
        <v>407</v>
      </c>
      <c r="E2306" s="24" t="b">
        <v>1</v>
      </c>
      <c r="F2306" s="25" t="s">
        <v>11</v>
      </c>
      <c r="G2306" s="25" t="s">
        <v>1038</v>
      </c>
      <c r="H2306" s="25" t="s">
        <v>9251</v>
      </c>
      <c r="I2306" s="25" t="s">
        <v>9085</v>
      </c>
      <c r="J2306" s="24">
        <v>1.3398355308254214E-23</v>
      </c>
      <c r="K2306" s="24">
        <v>1.8538341714748033E-11</v>
      </c>
      <c r="L2306" s="24">
        <v>0.99999999998146172</v>
      </c>
    </row>
    <row r="2307" spans="1:12" ht="63.75" x14ac:dyDescent="0.2">
      <c r="A2307" s="25" t="s">
        <v>6366</v>
      </c>
      <c r="B2307" s="25" t="s">
        <v>6371</v>
      </c>
      <c r="C2307" s="25" t="s">
        <v>74</v>
      </c>
      <c r="D2307" s="25" t="s">
        <v>6339</v>
      </c>
      <c r="E2307" s="24" t="b">
        <v>0</v>
      </c>
      <c r="F2307" s="25" t="s">
        <v>11</v>
      </c>
      <c r="G2307" s="25" t="s">
        <v>10510</v>
      </c>
      <c r="H2307" s="25" t="s">
        <v>10511</v>
      </c>
      <c r="I2307" s="25" t="s">
        <v>6374</v>
      </c>
      <c r="J2307" s="24">
        <v>4.0183273433009224E-7</v>
      </c>
      <c r="K2307" s="24">
        <v>2.7293580292340781E-10</v>
      </c>
      <c r="L2307" s="24">
        <v>0.99999959789432991</v>
      </c>
    </row>
    <row r="2308" spans="1:12" ht="140.25" x14ac:dyDescent="0.2">
      <c r="A2308" s="25" t="s">
        <v>4326</v>
      </c>
      <c r="B2308" s="25" t="s">
        <v>4341</v>
      </c>
      <c r="C2308" s="25" t="s">
        <v>74</v>
      </c>
      <c r="D2308" s="25" t="s">
        <v>4127</v>
      </c>
      <c r="E2308" s="24" t="b">
        <v>1</v>
      </c>
      <c r="F2308" s="25" t="s">
        <v>11</v>
      </c>
      <c r="G2308" s="25" t="s">
        <v>9950</v>
      </c>
      <c r="H2308" s="25" t="s">
        <v>9951</v>
      </c>
      <c r="I2308" s="25" t="s">
        <v>9952</v>
      </c>
      <c r="J2308" s="24">
        <v>2.1521132862696955E-22</v>
      </c>
      <c r="K2308" s="24">
        <v>2.8973283180248208E-14</v>
      </c>
      <c r="L2308" s="24">
        <v>0.99999999999997113</v>
      </c>
    </row>
    <row r="2309" spans="1:12" ht="216.75" x14ac:dyDescent="0.2">
      <c r="A2309" s="25" t="s">
        <v>6795</v>
      </c>
      <c r="B2309" s="25" t="s">
        <v>6796</v>
      </c>
      <c r="C2309" s="25" t="s">
        <v>74</v>
      </c>
      <c r="D2309" s="25" t="s">
        <v>6339</v>
      </c>
      <c r="E2309" s="24" t="b">
        <v>0</v>
      </c>
      <c r="F2309" s="25" t="s">
        <v>11</v>
      </c>
      <c r="G2309" s="25" t="s">
        <v>9085</v>
      </c>
      <c r="H2309" s="25" t="s">
        <v>10597</v>
      </c>
      <c r="I2309" s="25" t="s">
        <v>10598</v>
      </c>
      <c r="J2309" s="24">
        <v>1.0334841627031541E-6</v>
      </c>
      <c r="K2309" s="24">
        <v>6.6771463637830198E-11</v>
      </c>
      <c r="L2309" s="24">
        <v>0.99999896644906583</v>
      </c>
    </row>
    <row r="2310" spans="1:12" ht="293.25" x14ac:dyDescent="0.2">
      <c r="A2310" s="25" t="s">
        <v>6795</v>
      </c>
      <c r="B2310" s="25" t="s">
        <v>6796</v>
      </c>
      <c r="C2310" s="25" t="s">
        <v>74</v>
      </c>
      <c r="D2310" s="25" t="s">
        <v>6339</v>
      </c>
      <c r="E2310" s="24" t="b">
        <v>0</v>
      </c>
      <c r="F2310" s="25" t="s">
        <v>11</v>
      </c>
      <c r="G2310" s="25" t="s">
        <v>10597</v>
      </c>
      <c r="H2310" s="25" t="s">
        <v>6805</v>
      </c>
      <c r="I2310" s="25" t="s">
        <v>10599</v>
      </c>
      <c r="J2310" s="24">
        <v>3.2786483833964729E-6</v>
      </c>
      <c r="K2310" s="24">
        <v>1.3009484218446914E-10</v>
      </c>
      <c r="L2310" s="24">
        <v>0.99999672122152183</v>
      </c>
    </row>
    <row r="2311" spans="1:12" ht="153" x14ac:dyDescent="0.2">
      <c r="A2311" s="25" t="s">
        <v>6795</v>
      </c>
      <c r="B2311" s="25" t="s">
        <v>6800</v>
      </c>
      <c r="C2311" s="25" t="s">
        <v>74</v>
      </c>
      <c r="D2311" s="25" t="s">
        <v>6339</v>
      </c>
      <c r="E2311" s="24" t="b">
        <v>0</v>
      </c>
      <c r="F2311" s="25" t="s">
        <v>11</v>
      </c>
      <c r="G2311" s="25" t="s">
        <v>9085</v>
      </c>
      <c r="H2311" s="25" t="s">
        <v>10602</v>
      </c>
      <c r="I2311" s="25" t="s">
        <v>6811</v>
      </c>
      <c r="J2311" s="24">
        <v>4.6083073692198212E-3</v>
      </c>
      <c r="K2311" s="24">
        <v>9.3238537943116811E-8</v>
      </c>
      <c r="L2311" s="24">
        <v>0.9953915993922422</v>
      </c>
    </row>
    <row r="2312" spans="1:12" ht="293.25" x14ac:dyDescent="0.2">
      <c r="A2312" s="25" t="s">
        <v>6795</v>
      </c>
      <c r="B2312" s="25" t="s">
        <v>6812</v>
      </c>
      <c r="C2312" s="25" t="s">
        <v>74</v>
      </c>
      <c r="D2312" s="25" t="s">
        <v>6339</v>
      </c>
      <c r="E2312" s="24" t="b">
        <v>0</v>
      </c>
      <c r="F2312" s="25" t="s">
        <v>11</v>
      </c>
      <c r="G2312" s="25" t="s">
        <v>6813</v>
      </c>
      <c r="H2312" s="25" t="s">
        <v>6814</v>
      </c>
      <c r="I2312" s="25" t="s">
        <v>10603</v>
      </c>
      <c r="J2312" s="24">
        <v>1.7124657088867558E-3</v>
      </c>
      <c r="K2312" s="24">
        <v>2.9549417363829136E-10</v>
      </c>
      <c r="L2312" s="24">
        <v>0.99828753399561898</v>
      </c>
    </row>
    <row r="2313" spans="1:12" ht="76.5" x14ac:dyDescent="0.2">
      <c r="A2313" s="25" t="s">
        <v>8414</v>
      </c>
      <c r="B2313" s="25" t="s">
        <v>8419</v>
      </c>
      <c r="C2313" s="25" t="s">
        <v>74</v>
      </c>
      <c r="D2313" s="25" t="s">
        <v>6339</v>
      </c>
      <c r="E2313" s="24" t="b">
        <v>0</v>
      </c>
      <c r="F2313" s="25" t="s">
        <v>11</v>
      </c>
      <c r="G2313" s="25" t="s">
        <v>8430</v>
      </c>
      <c r="H2313" s="25" t="s">
        <v>8431</v>
      </c>
      <c r="I2313" s="25" t="s">
        <v>8432</v>
      </c>
      <c r="J2313" s="24">
        <v>4.9981322417275717E-4</v>
      </c>
      <c r="K2313" s="24">
        <v>4.0210652624030424E-8</v>
      </c>
      <c r="L2313" s="24">
        <v>0.9995001465651745</v>
      </c>
    </row>
    <row r="2314" spans="1:12" ht="63.75" x14ac:dyDescent="0.2">
      <c r="A2314" s="25" t="s">
        <v>8414</v>
      </c>
      <c r="B2314" s="25" t="s">
        <v>8426</v>
      </c>
      <c r="C2314" s="25" t="s">
        <v>74</v>
      </c>
      <c r="D2314" s="25" t="s">
        <v>6339</v>
      </c>
      <c r="E2314" s="24" t="b">
        <v>0</v>
      </c>
      <c r="F2314" s="25" t="s">
        <v>11</v>
      </c>
      <c r="G2314" s="25" t="s">
        <v>8431</v>
      </c>
      <c r="H2314" s="25" t="s">
        <v>8432</v>
      </c>
      <c r="I2314" s="25" t="s">
        <v>9085</v>
      </c>
      <c r="J2314" s="24">
        <v>4.4223708914449936E-5</v>
      </c>
      <c r="K2314" s="24">
        <v>2.9631421111179132E-7</v>
      </c>
      <c r="L2314" s="24">
        <v>0.9999554799768744</v>
      </c>
    </row>
    <row r="2315" spans="1:12" ht="153" x14ac:dyDescent="0.2">
      <c r="A2315" s="25" t="s">
        <v>8414</v>
      </c>
      <c r="B2315" s="25" t="s">
        <v>8419</v>
      </c>
      <c r="C2315" s="25" t="s">
        <v>74</v>
      </c>
      <c r="D2315" s="25" t="s">
        <v>6339</v>
      </c>
      <c r="E2315" s="24" t="b">
        <v>0</v>
      </c>
      <c r="F2315" s="25" t="s">
        <v>11</v>
      </c>
      <c r="G2315" s="25" t="s">
        <v>11122</v>
      </c>
      <c r="H2315" s="25" t="s">
        <v>8434</v>
      </c>
      <c r="I2315" s="25" t="s">
        <v>8435</v>
      </c>
      <c r="J2315" s="24">
        <v>5.483722919666628E-6</v>
      </c>
      <c r="K2315" s="24">
        <v>3.2912799214147087E-9</v>
      </c>
      <c r="L2315" s="24">
        <v>0.99999451298580033</v>
      </c>
    </row>
    <row r="2316" spans="1:12" ht="140.25" x14ac:dyDescent="0.2">
      <c r="A2316" s="25" t="s">
        <v>8414</v>
      </c>
      <c r="B2316" s="25" t="s">
        <v>8426</v>
      </c>
      <c r="C2316" s="25" t="s">
        <v>74</v>
      </c>
      <c r="D2316" s="25" t="s">
        <v>6339</v>
      </c>
      <c r="E2316" s="24" t="b">
        <v>0</v>
      </c>
      <c r="F2316" s="25" t="s">
        <v>11</v>
      </c>
      <c r="G2316" s="25" t="s">
        <v>8434</v>
      </c>
      <c r="H2316" s="25" t="s">
        <v>8436</v>
      </c>
      <c r="I2316" s="25" t="s">
        <v>8437</v>
      </c>
      <c r="J2316" s="24">
        <v>2.8057025064291228E-7</v>
      </c>
      <c r="K2316" s="24">
        <v>3.2815275809718023E-10</v>
      </c>
      <c r="L2316" s="24">
        <v>0.99999971910159668</v>
      </c>
    </row>
    <row r="2317" spans="1:12" ht="76.5" x14ac:dyDescent="0.2">
      <c r="A2317" s="25" t="s">
        <v>8414</v>
      </c>
      <c r="B2317" s="25" t="s">
        <v>8415</v>
      </c>
      <c r="C2317" s="25" t="s">
        <v>74</v>
      </c>
      <c r="D2317" s="25" t="s">
        <v>6339</v>
      </c>
      <c r="E2317" s="24" t="b">
        <v>0</v>
      </c>
      <c r="F2317" s="25" t="s">
        <v>11</v>
      </c>
      <c r="G2317" s="25" t="s">
        <v>8436</v>
      </c>
      <c r="H2317" s="25" t="s">
        <v>8438</v>
      </c>
      <c r="I2317" s="25" t="s">
        <v>11123</v>
      </c>
      <c r="J2317" s="24">
        <v>2.5744423759418014E-8</v>
      </c>
      <c r="K2317" s="24">
        <v>8.0256299528407494E-12</v>
      </c>
      <c r="L2317" s="24">
        <v>0.99999997424755072</v>
      </c>
    </row>
    <row r="2318" spans="1:12" ht="114.75" x14ac:dyDescent="0.2">
      <c r="A2318" s="25" t="s">
        <v>8414</v>
      </c>
      <c r="B2318" s="25" t="s">
        <v>8419</v>
      </c>
      <c r="C2318" s="25" t="s">
        <v>74</v>
      </c>
      <c r="D2318" s="25" t="s">
        <v>6339</v>
      </c>
      <c r="E2318" s="24" t="b">
        <v>0</v>
      </c>
      <c r="F2318" s="25" t="s">
        <v>11</v>
      </c>
      <c r="G2318" s="25" t="s">
        <v>11124</v>
      </c>
      <c r="H2318" s="25" t="s">
        <v>8441</v>
      </c>
      <c r="I2318" s="25" t="s">
        <v>8442</v>
      </c>
      <c r="J2318" s="24">
        <v>9.0514836731201353E-4</v>
      </c>
      <c r="K2318" s="24">
        <v>2.3910792240879563E-7</v>
      </c>
      <c r="L2318" s="24">
        <v>0.9990946125247655</v>
      </c>
    </row>
    <row r="2319" spans="1:12" ht="63.75" x14ac:dyDescent="0.2">
      <c r="A2319" s="25" t="s">
        <v>8414</v>
      </c>
      <c r="B2319" s="25" t="s">
        <v>8426</v>
      </c>
      <c r="C2319" s="25" t="s">
        <v>74</v>
      </c>
      <c r="D2319" s="25" t="s">
        <v>6339</v>
      </c>
      <c r="E2319" s="24" t="b">
        <v>0</v>
      </c>
      <c r="F2319" s="25" t="s">
        <v>11</v>
      </c>
      <c r="G2319" s="25" t="s">
        <v>8443</v>
      </c>
      <c r="H2319" s="25" t="s">
        <v>8444</v>
      </c>
      <c r="I2319" s="25" t="s">
        <v>11125</v>
      </c>
      <c r="J2319" s="24">
        <v>1.2725309766311977E-6</v>
      </c>
      <c r="K2319" s="24">
        <v>6.9451775202506319E-9</v>
      </c>
      <c r="L2319" s="24">
        <v>0.99999872052384575</v>
      </c>
    </row>
    <row r="2320" spans="1:12" ht="127.5" x14ac:dyDescent="0.2">
      <c r="A2320" s="25" t="s">
        <v>8414</v>
      </c>
      <c r="B2320" s="25" t="s">
        <v>8415</v>
      </c>
      <c r="C2320" s="25" t="s">
        <v>74</v>
      </c>
      <c r="D2320" s="25" t="s">
        <v>6339</v>
      </c>
      <c r="E2320" s="24" t="b">
        <v>0</v>
      </c>
      <c r="F2320" s="25" t="s">
        <v>11</v>
      </c>
      <c r="G2320" s="25" t="s">
        <v>8444</v>
      </c>
      <c r="H2320" s="25" t="s">
        <v>8446</v>
      </c>
      <c r="I2320" s="25" t="s">
        <v>11126</v>
      </c>
      <c r="J2320" s="24">
        <v>5.4301031970163742E-8</v>
      </c>
      <c r="K2320" s="24">
        <v>5.1827025561744783E-11</v>
      </c>
      <c r="L2320" s="24">
        <v>0.99999994564714101</v>
      </c>
    </row>
    <row r="2321" spans="1:12" ht="204" x14ac:dyDescent="0.2">
      <c r="A2321" s="25" t="s">
        <v>8414</v>
      </c>
      <c r="B2321" s="25" t="s">
        <v>8419</v>
      </c>
      <c r="C2321" s="25" t="s">
        <v>74</v>
      </c>
      <c r="D2321" s="25" t="s">
        <v>6339</v>
      </c>
      <c r="E2321" s="24" t="b">
        <v>0</v>
      </c>
      <c r="F2321" s="25" t="s">
        <v>11</v>
      </c>
      <c r="G2321" s="25" t="s">
        <v>11127</v>
      </c>
      <c r="H2321" s="25" t="s">
        <v>8449</v>
      </c>
      <c r="I2321" s="25" t="s">
        <v>8450</v>
      </c>
      <c r="J2321" s="24">
        <v>1.5782285924022878E-9</v>
      </c>
      <c r="K2321" s="24">
        <v>1.2486604375807439E-12</v>
      </c>
      <c r="L2321" s="24">
        <v>0.99999999842052278</v>
      </c>
    </row>
    <row r="2322" spans="1:12" ht="242.25" x14ac:dyDescent="0.2">
      <c r="A2322" s="25" t="s">
        <v>8414</v>
      </c>
      <c r="B2322" s="25" t="s">
        <v>8426</v>
      </c>
      <c r="C2322" s="25" t="s">
        <v>74</v>
      </c>
      <c r="D2322" s="25" t="s">
        <v>6339</v>
      </c>
      <c r="E2322" s="24" t="b">
        <v>0</v>
      </c>
      <c r="F2322" s="25" t="s">
        <v>11</v>
      </c>
      <c r="G2322" s="25" t="s">
        <v>8451</v>
      </c>
      <c r="H2322" s="25" t="s">
        <v>8452</v>
      </c>
      <c r="I2322" s="25" t="s">
        <v>8453</v>
      </c>
      <c r="J2322" s="24">
        <v>3.5277483952547145E-9</v>
      </c>
      <c r="K2322" s="24">
        <v>1.5615913573014731E-13</v>
      </c>
      <c r="L2322" s="24">
        <v>0.99999999647209536</v>
      </c>
    </row>
    <row r="2323" spans="1:12" ht="102" x14ac:dyDescent="0.2">
      <c r="A2323" s="25" t="s">
        <v>6528</v>
      </c>
      <c r="B2323" s="25" t="s">
        <v>6535</v>
      </c>
      <c r="C2323" s="25" t="s">
        <v>74</v>
      </c>
      <c r="D2323" s="25" t="s">
        <v>6339</v>
      </c>
      <c r="E2323" s="24" t="b">
        <v>0</v>
      </c>
      <c r="F2323" s="25" t="s">
        <v>11</v>
      </c>
      <c r="G2323" s="25" t="s">
        <v>6544</v>
      </c>
      <c r="H2323" s="25" t="s">
        <v>6545</v>
      </c>
      <c r="I2323" s="25" t="s">
        <v>9085</v>
      </c>
      <c r="J2323" s="24">
        <v>2.0116239025292969E-6</v>
      </c>
      <c r="K2323" s="24">
        <v>5.3344481960128139E-11</v>
      </c>
      <c r="L2323" s="24">
        <v>0.99999798832275311</v>
      </c>
    </row>
    <row r="2324" spans="1:12" ht="153" x14ac:dyDescent="0.2">
      <c r="A2324" s="25" t="s">
        <v>6528</v>
      </c>
      <c r="B2324" s="25" t="s">
        <v>6535</v>
      </c>
      <c r="C2324" s="25" t="s">
        <v>74</v>
      </c>
      <c r="D2324" s="25" t="s">
        <v>6339</v>
      </c>
      <c r="E2324" s="24" t="b">
        <v>0</v>
      </c>
      <c r="F2324" s="25" t="s">
        <v>11</v>
      </c>
      <c r="G2324" s="25" t="s">
        <v>9085</v>
      </c>
      <c r="H2324" s="25" t="s">
        <v>6546</v>
      </c>
      <c r="I2324" s="25" t="s">
        <v>6547</v>
      </c>
      <c r="J2324" s="24">
        <v>1.2309030436819732E-8</v>
      </c>
      <c r="K2324" s="24">
        <v>1.1554621654768331E-9</v>
      </c>
      <c r="L2324" s="24">
        <v>0.99999998653550737</v>
      </c>
    </row>
    <row r="2325" spans="1:12" ht="114.75" x14ac:dyDescent="0.2">
      <c r="A2325" s="25" t="s">
        <v>6528</v>
      </c>
      <c r="B2325" s="25" t="s">
        <v>6535</v>
      </c>
      <c r="C2325" s="25" t="s">
        <v>74</v>
      </c>
      <c r="D2325" s="25" t="s">
        <v>6339</v>
      </c>
      <c r="E2325" s="24" t="b">
        <v>0</v>
      </c>
      <c r="F2325" s="25" t="s">
        <v>11</v>
      </c>
      <c r="G2325" s="25" t="s">
        <v>9085</v>
      </c>
      <c r="H2325" s="25" t="s">
        <v>6559</v>
      </c>
      <c r="I2325" s="25" t="s">
        <v>6560</v>
      </c>
      <c r="J2325" s="24">
        <v>1.5741670638587999E-6</v>
      </c>
      <c r="K2325" s="24">
        <v>4.7351677667526762E-11</v>
      </c>
      <c r="L2325" s="24">
        <v>0.9999984257855844</v>
      </c>
    </row>
    <row r="2326" spans="1:12" ht="89.25" x14ac:dyDescent="0.2">
      <c r="A2326" s="25" t="s">
        <v>6528</v>
      </c>
      <c r="B2326" s="25" t="s">
        <v>6535</v>
      </c>
      <c r="C2326" s="25" t="s">
        <v>74</v>
      </c>
      <c r="D2326" s="25" t="s">
        <v>6339</v>
      </c>
      <c r="E2326" s="24" t="b">
        <v>0</v>
      </c>
      <c r="F2326" s="25" t="s">
        <v>11</v>
      </c>
      <c r="G2326" s="25" t="s">
        <v>6559</v>
      </c>
      <c r="H2326" s="25" t="s">
        <v>6560</v>
      </c>
      <c r="I2326" s="25" t="s">
        <v>9085</v>
      </c>
      <c r="J2326" s="24">
        <v>2.9908715957140151E-9</v>
      </c>
      <c r="K2326" s="24">
        <v>8.7568492661057568E-12</v>
      </c>
      <c r="L2326" s="24">
        <v>0.99999999700037145</v>
      </c>
    </row>
    <row r="2327" spans="1:12" ht="140.25" x14ac:dyDescent="0.2">
      <c r="A2327" s="25" t="s">
        <v>2314</v>
      </c>
      <c r="B2327" s="25" t="s">
        <v>2315</v>
      </c>
      <c r="C2327" s="25" t="s">
        <v>74</v>
      </c>
      <c r="D2327" s="25" t="s">
        <v>407</v>
      </c>
      <c r="E2327" s="24" t="b">
        <v>0</v>
      </c>
      <c r="F2327" s="25" t="s">
        <v>11</v>
      </c>
      <c r="G2327" s="25" t="s">
        <v>2316</v>
      </c>
      <c r="H2327" s="25" t="s">
        <v>2317</v>
      </c>
      <c r="I2327" s="25" t="s">
        <v>2318</v>
      </c>
      <c r="J2327" s="24">
        <v>1.0919465835675737E-5</v>
      </c>
      <c r="K2327" s="24">
        <v>1.6636126820952462E-6</v>
      </c>
      <c r="L2327" s="24">
        <v>0.9999874169214823</v>
      </c>
    </row>
    <row r="2328" spans="1:12" ht="140.25" x14ac:dyDescent="0.2">
      <c r="A2328" s="25" t="s">
        <v>3685</v>
      </c>
      <c r="B2328" s="25" t="s">
        <v>7940</v>
      </c>
      <c r="C2328" s="25" t="s">
        <v>74</v>
      </c>
      <c r="D2328" s="25" t="s">
        <v>6339</v>
      </c>
      <c r="E2328" s="24" t="b">
        <v>0</v>
      </c>
      <c r="F2328" s="25" t="s">
        <v>11</v>
      </c>
      <c r="G2328" s="25" t="s">
        <v>7941</v>
      </c>
      <c r="H2328" s="25" t="s">
        <v>7942</v>
      </c>
      <c r="I2328" s="25" t="s">
        <v>7943</v>
      </c>
      <c r="J2328" s="24">
        <v>1.9137386891625822E-3</v>
      </c>
      <c r="K2328" s="24">
        <v>3.5370928576781927E-9</v>
      </c>
      <c r="L2328" s="24">
        <v>0.99808625777374449</v>
      </c>
    </row>
    <row r="2329" spans="1:12" ht="165.75" x14ac:dyDescent="0.2">
      <c r="A2329" s="25" t="s">
        <v>3685</v>
      </c>
      <c r="B2329" s="25" t="s">
        <v>7944</v>
      </c>
      <c r="C2329" s="25" t="s">
        <v>74</v>
      </c>
      <c r="D2329" s="25" t="s">
        <v>6339</v>
      </c>
      <c r="E2329" s="24" t="b">
        <v>0</v>
      </c>
      <c r="F2329" s="25" t="s">
        <v>11</v>
      </c>
      <c r="G2329" s="25" t="s">
        <v>7945</v>
      </c>
      <c r="H2329" s="25" t="s">
        <v>7946</v>
      </c>
      <c r="I2329" s="25" t="s">
        <v>7947</v>
      </c>
      <c r="J2329" s="24">
        <v>2.67552793796581E-2</v>
      </c>
      <c r="K2329" s="24">
        <v>1.4595656739514795E-8</v>
      </c>
      <c r="L2329" s="24">
        <v>0.97324470602468516</v>
      </c>
    </row>
    <row r="2330" spans="1:12" ht="127.5" x14ac:dyDescent="0.2">
      <c r="A2330" s="25" t="s">
        <v>3685</v>
      </c>
      <c r="B2330" s="25" t="s">
        <v>7931</v>
      </c>
      <c r="C2330" s="25" t="s">
        <v>74</v>
      </c>
      <c r="D2330" s="25" t="s">
        <v>6339</v>
      </c>
      <c r="E2330" s="24" t="b">
        <v>0</v>
      </c>
      <c r="F2330" s="25" t="s">
        <v>11</v>
      </c>
      <c r="G2330" s="25" t="s">
        <v>7948</v>
      </c>
      <c r="H2330" s="25" t="s">
        <v>7949</v>
      </c>
      <c r="I2330" s="25" t="s">
        <v>10978</v>
      </c>
      <c r="J2330" s="24">
        <v>1.0719987040949349E-4</v>
      </c>
      <c r="K2330" s="24">
        <v>1.9404011194346411E-9</v>
      </c>
      <c r="L2330" s="24">
        <v>0.99989279818918941</v>
      </c>
    </row>
    <row r="2331" spans="1:12" ht="178.5" x14ac:dyDescent="0.2">
      <c r="A2331" s="25" t="s">
        <v>3685</v>
      </c>
      <c r="B2331" s="25" t="s">
        <v>7931</v>
      </c>
      <c r="C2331" s="25" t="s">
        <v>74</v>
      </c>
      <c r="D2331" s="25" t="s">
        <v>6339</v>
      </c>
      <c r="E2331" s="24" t="b">
        <v>0</v>
      </c>
      <c r="F2331" s="25" t="s">
        <v>11</v>
      </c>
      <c r="G2331" s="25" t="s">
        <v>7951</v>
      </c>
      <c r="H2331" s="25" t="s">
        <v>7952</v>
      </c>
      <c r="I2331" s="25" t="s">
        <v>7953</v>
      </c>
      <c r="J2331" s="24">
        <v>1.0440058354033329E-2</v>
      </c>
      <c r="K2331" s="24">
        <v>8.0186800424252802E-10</v>
      </c>
      <c r="L2331" s="24">
        <v>0.98955994084409871</v>
      </c>
    </row>
    <row r="2332" spans="1:12" ht="178.5" x14ac:dyDescent="0.2">
      <c r="A2332" s="25" t="s">
        <v>3685</v>
      </c>
      <c r="B2332" s="25" t="s">
        <v>7931</v>
      </c>
      <c r="C2332" s="25" t="s">
        <v>74</v>
      </c>
      <c r="D2332" s="25" t="s">
        <v>6339</v>
      </c>
      <c r="E2332" s="24" t="b">
        <v>0</v>
      </c>
      <c r="F2332" s="25" t="s">
        <v>11</v>
      </c>
      <c r="G2332" s="25" t="s">
        <v>7952</v>
      </c>
      <c r="H2332" s="25" t="s">
        <v>7954</v>
      </c>
      <c r="I2332" s="25" t="s">
        <v>7955</v>
      </c>
      <c r="J2332" s="24">
        <v>4.0097346137076932E-3</v>
      </c>
      <c r="K2332" s="24">
        <v>1.2379865281646343E-10</v>
      </c>
      <c r="L2332" s="24">
        <v>0.99599026526249357</v>
      </c>
    </row>
    <row r="2333" spans="1:12" ht="102" x14ac:dyDescent="0.2">
      <c r="A2333" s="25" t="s">
        <v>3685</v>
      </c>
      <c r="B2333" s="25" t="s">
        <v>7931</v>
      </c>
      <c r="C2333" s="25" t="s">
        <v>74</v>
      </c>
      <c r="D2333" s="25" t="s">
        <v>6339</v>
      </c>
      <c r="E2333" s="24" t="b">
        <v>0</v>
      </c>
      <c r="F2333" s="25" t="s">
        <v>11</v>
      </c>
      <c r="G2333" s="25" t="s">
        <v>7956</v>
      </c>
      <c r="H2333" s="25" t="s">
        <v>7957</v>
      </c>
      <c r="I2333" s="25" t="s">
        <v>10979</v>
      </c>
      <c r="J2333" s="24">
        <v>0.25229757245385498</v>
      </c>
      <c r="K2333" s="24">
        <v>2.342442873158474E-10</v>
      </c>
      <c r="L2333" s="24">
        <v>0.74770242731190073</v>
      </c>
    </row>
    <row r="2334" spans="1:12" ht="127.5" x14ac:dyDescent="0.2">
      <c r="A2334" s="25" t="s">
        <v>3685</v>
      </c>
      <c r="B2334" s="25" t="s">
        <v>7931</v>
      </c>
      <c r="C2334" s="25" t="s">
        <v>74</v>
      </c>
      <c r="D2334" s="25" t="s">
        <v>6339</v>
      </c>
      <c r="E2334" s="24" t="b">
        <v>0</v>
      </c>
      <c r="F2334" s="25" t="s">
        <v>11</v>
      </c>
      <c r="G2334" s="25" t="s">
        <v>10980</v>
      </c>
      <c r="H2334" s="25" t="s">
        <v>7960</v>
      </c>
      <c r="I2334" s="25" t="s">
        <v>7961</v>
      </c>
      <c r="J2334" s="24">
        <v>8.4787615621518941E-11</v>
      </c>
      <c r="K2334" s="24">
        <v>1.9863717374294708E-13</v>
      </c>
      <c r="L2334" s="24">
        <v>0.99999999991501376</v>
      </c>
    </row>
    <row r="2335" spans="1:12" ht="191.25" x14ac:dyDescent="0.2">
      <c r="A2335" s="25" t="s">
        <v>718</v>
      </c>
      <c r="B2335" s="25" t="s">
        <v>719</v>
      </c>
      <c r="C2335" s="25" t="s">
        <v>74</v>
      </c>
      <c r="D2335" s="25" t="s">
        <v>407</v>
      </c>
      <c r="E2335" s="24" t="b">
        <v>0</v>
      </c>
      <c r="F2335" s="25" t="s">
        <v>11</v>
      </c>
      <c r="G2335" s="25" t="s">
        <v>720</v>
      </c>
      <c r="H2335" s="25" t="s">
        <v>721</v>
      </c>
      <c r="I2335" s="25" t="s">
        <v>722</v>
      </c>
      <c r="J2335" s="24">
        <v>5.6962783381350605E-4</v>
      </c>
      <c r="K2335" s="24">
        <v>1.0878772257598091E-5</v>
      </c>
      <c r="L2335" s="24">
        <v>0.99941949339392888</v>
      </c>
    </row>
    <row r="2336" spans="1:12" ht="216.75" x14ac:dyDescent="0.2">
      <c r="A2336" s="25" t="s">
        <v>718</v>
      </c>
      <c r="B2336" s="25" t="s">
        <v>5969</v>
      </c>
      <c r="C2336" s="25" t="s">
        <v>74</v>
      </c>
      <c r="D2336" s="25" t="s">
        <v>5924</v>
      </c>
      <c r="E2336" s="24" t="b">
        <v>0</v>
      </c>
      <c r="F2336" s="25" t="s">
        <v>11</v>
      </c>
      <c r="G2336" s="25" t="s">
        <v>5970</v>
      </c>
      <c r="H2336" s="25" t="s">
        <v>5971</v>
      </c>
      <c r="I2336" s="25" t="s">
        <v>5972</v>
      </c>
      <c r="J2336" s="24">
        <v>0.11536036028996459</v>
      </c>
      <c r="K2336" s="24">
        <v>3.5339582213658783E-5</v>
      </c>
      <c r="L2336" s="24">
        <v>0.88460430012782165</v>
      </c>
    </row>
    <row r="2337" spans="1:12" ht="89.25" x14ac:dyDescent="0.2">
      <c r="A2337" s="25" t="s">
        <v>5835</v>
      </c>
      <c r="B2337" s="25" t="s">
        <v>5836</v>
      </c>
      <c r="C2337" s="25" t="s">
        <v>74</v>
      </c>
      <c r="D2337" s="25" t="s">
        <v>5775</v>
      </c>
      <c r="E2337" s="24" t="b">
        <v>0</v>
      </c>
      <c r="F2337" s="25" t="s">
        <v>11</v>
      </c>
      <c r="G2337" s="25" t="s">
        <v>5837</v>
      </c>
      <c r="H2337" s="25" t="s">
        <v>5838</v>
      </c>
      <c r="I2337" s="25" t="s">
        <v>5839</v>
      </c>
      <c r="J2337" s="24">
        <v>5.3894376063687798E-4</v>
      </c>
      <c r="K2337" s="24">
        <v>9.629448850113693E-8</v>
      </c>
      <c r="L2337" s="24">
        <v>0.99946095994487461</v>
      </c>
    </row>
    <row r="2338" spans="1:12" ht="165.75" x14ac:dyDescent="0.2">
      <c r="A2338" s="25" t="s">
        <v>281</v>
      </c>
      <c r="B2338" s="25" t="s">
        <v>2466</v>
      </c>
      <c r="C2338" s="25" t="s">
        <v>74</v>
      </c>
      <c r="D2338" s="25" t="s">
        <v>407</v>
      </c>
      <c r="E2338" s="24" t="b">
        <v>0</v>
      </c>
      <c r="F2338" s="25" t="s">
        <v>11</v>
      </c>
      <c r="G2338" s="25" t="s">
        <v>2467</v>
      </c>
      <c r="H2338" s="25" t="s">
        <v>2468</v>
      </c>
      <c r="I2338" s="25" t="s">
        <v>2469</v>
      </c>
      <c r="J2338" s="24">
        <v>1.2969378490556432E-4</v>
      </c>
      <c r="K2338" s="24">
        <v>0.44962921179280663</v>
      </c>
      <c r="L2338" s="24">
        <v>0.55024109442228775</v>
      </c>
    </row>
    <row r="2339" spans="1:12" ht="242.25" x14ac:dyDescent="0.2">
      <c r="A2339" s="25" t="s">
        <v>281</v>
      </c>
      <c r="B2339" s="25" t="s">
        <v>2470</v>
      </c>
      <c r="C2339" s="25" t="s">
        <v>74</v>
      </c>
      <c r="D2339" s="25" t="s">
        <v>407</v>
      </c>
      <c r="E2339" s="24" t="b">
        <v>0</v>
      </c>
      <c r="F2339" s="25" t="s">
        <v>11</v>
      </c>
      <c r="G2339" s="25" t="s">
        <v>2468</v>
      </c>
      <c r="H2339" s="25" t="s">
        <v>2471</v>
      </c>
      <c r="I2339" s="25" t="s">
        <v>2472</v>
      </c>
      <c r="J2339" s="24">
        <v>4.5068184647950843E-4</v>
      </c>
      <c r="K2339" s="24">
        <v>4.8733596174338353E-2</v>
      </c>
      <c r="L2339" s="24">
        <v>0.95081572197918207</v>
      </c>
    </row>
    <row r="2340" spans="1:12" ht="242.25" x14ac:dyDescent="0.2">
      <c r="A2340" s="25" t="s">
        <v>281</v>
      </c>
      <c r="B2340" s="25" t="s">
        <v>2473</v>
      </c>
      <c r="C2340" s="25" t="s">
        <v>74</v>
      </c>
      <c r="D2340" s="25" t="s">
        <v>407</v>
      </c>
      <c r="E2340" s="24" t="b">
        <v>0</v>
      </c>
      <c r="F2340" s="25" t="s">
        <v>11</v>
      </c>
      <c r="G2340" s="25" t="s">
        <v>2474</v>
      </c>
      <c r="H2340" s="25" t="s">
        <v>2475</v>
      </c>
      <c r="I2340" s="25" t="s">
        <v>9524</v>
      </c>
      <c r="J2340" s="24">
        <v>2.0423194361505745E-5</v>
      </c>
      <c r="K2340" s="24">
        <v>1.5568855597571199E-4</v>
      </c>
      <c r="L2340" s="24">
        <v>0.99982388824966284</v>
      </c>
    </row>
    <row r="2341" spans="1:12" ht="102" x14ac:dyDescent="0.2">
      <c r="A2341" s="25" t="s">
        <v>281</v>
      </c>
      <c r="B2341" s="25" t="s">
        <v>2470</v>
      </c>
      <c r="C2341" s="25" t="s">
        <v>74</v>
      </c>
      <c r="D2341" s="25" t="s">
        <v>407</v>
      </c>
      <c r="E2341" s="24" t="b">
        <v>0</v>
      </c>
      <c r="F2341" s="25" t="s">
        <v>11</v>
      </c>
      <c r="G2341" s="25" t="s">
        <v>2477</v>
      </c>
      <c r="H2341" s="25" t="s">
        <v>9525</v>
      </c>
      <c r="I2341" s="25" t="s">
        <v>9526</v>
      </c>
      <c r="J2341" s="24">
        <v>8.618762135975787E-6</v>
      </c>
      <c r="K2341" s="24">
        <v>2.6459218063147458E-4</v>
      </c>
      <c r="L2341" s="24">
        <v>0.99972678905723256</v>
      </c>
    </row>
    <row r="2342" spans="1:12" ht="89.25" x14ac:dyDescent="0.2">
      <c r="A2342" s="25" t="s">
        <v>281</v>
      </c>
      <c r="B2342" s="25" t="s">
        <v>2480</v>
      </c>
      <c r="C2342" s="25" t="s">
        <v>74</v>
      </c>
      <c r="D2342" s="25" t="s">
        <v>407</v>
      </c>
      <c r="E2342" s="24" t="b">
        <v>0</v>
      </c>
      <c r="F2342" s="25" t="s">
        <v>11</v>
      </c>
      <c r="G2342" s="25" t="s">
        <v>2481</v>
      </c>
      <c r="H2342" s="25" t="s">
        <v>9527</v>
      </c>
      <c r="I2342" s="25" t="s">
        <v>2483</v>
      </c>
      <c r="J2342" s="24">
        <v>5.2954870731870851E-4</v>
      </c>
      <c r="K2342" s="24">
        <v>4.9116066202116936E-4</v>
      </c>
      <c r="L2342" s="24">
        <v>0.99897929063066027</v>
      </c>
    </row>
    <row r="2343" spans="1:12" ht="165.75" x14ac:dyDescent="0.2">
      <c r="A2343" s="25" t="s">
        <v>281</v>
      </c>
      <c r="B2343" s="25" t="s">
        <v>2484</v>
      </c>
      <c r="C2343" s="25" t="s">
        <v>74</v>
      </c>
      <c r="D2343" s="25" t="s">
        <v>407</v>
      </c>
      <c r="E2343" s="24" t="b">
        <v>0</v>
      </c>
      <c r="F2343" s="25" t="s">
        <v>11</v>
      </c>
      <c r="G2343" s="25" t="s">
        <v>2485</v>
      </c>
      <c r="H2343" s="25" t="s">
        <v>2486</v>
      </c>
      <c r="I2343" s="25" t="s">
        <v>2487</v>
      </c>
      <c r="J2343" s="24">
        <v>5.4879925304999938E-2</v>
      </c>
      <c r="K2343" s="24">
        <v>2.4619052324202706E-5</v>
      </c>
      <c r="L2343" s="24">
        <v>0.94509545564267583</v>
      </c>
    </row>
    <row r="2344" spans="1:12" ht="127.5" x14ac:dyDescent="0.2">
      <c r="A2344" s="25" t="s">
        <v>281</v>
      </c>
      <c r="B2344" s="25" t="s">
        <v>2488</v>
      </c>
      <c r="C2344" s="25" t="s">
        <v>74</v>
      </c>
      <c r="D2344" s="25" t="s">
        <v>407</v>
      </c>
      <c r="E2344" s="24" t="b">
        <v>0</v>
      </c>
      <c r="F2344" s="25" t="s">
        <v>11</v>
      </c>
      <c r="G2344" s="25" t="s">
        <v>2486</v>
      </c>
      <c r="H2344" s="25" t="s">
        <v>2489</v>
      </c>
      <c r="I2344" s="25" t="s">
        <v>2490</v>
      </c>
      <c r="J2344" s="24">
        <v>5.1149987520124292E-2</v>
      </c>
      <c r="K2344" s="24">
        <v>3.3032806868303466E-6</v>
      </c>
      <c r="L2344" s="24">
        <v>0.94884670919918879</v>
      </c>
    </row>
    <row r="2345" spans="1:12" ht="165.75" x14ac:dyDescent="0.2">
      <c r="A2345" s="25" t="s">
        <v>6399</v>
      </c>
      <c r="B2345" s="25" t="s">
        <v>6400</v>
      </c>
      <c r="C2345" s="25" t="s">
        <v>74</v>
      </c>
      <c r="D2345" s="25" t="s">
        <v>6339</v>
      </c>
      <c r="E2345" s="24" t="b">
        <v>0</v>
      </c>
      <c r="F2345" s="25" t="s">
        <v>11</v>
      </c>
      <c r="G2345" s="25" t="s">
        <v>6412</v>
      </c>
      <c r="H2345" s="25" t="s">
        <v>6413</v>
      </c>
      <c r="I2345" s="25" t="s">
        <v>10518</v>
      </c>
      <c r="J2345" s="24">
        <v>8.0871647284589845E-6</v>
      </c>
      <c r="K2345" s="24">
        <v>2.691479091091987E-8</v>
      </c>
      <c r="L2345" s="24">
        <v>0.99999188592048049</v>
      </c>
    </row>
    <row r="2346" spans="1:12" ht="140.25" x14ac:dyDescent="0.2">
      <c r="A2346" s="25" t="s">
        <v>6399</v>
      </c>
      <c r="B2346" s="25" t="s">
        <v>6400</v>
      </c>
      <c r="C2346" s="25" t="s">
        <v>74</v>
      </c>
      <c r="D2346" s="25" t="s">
        <v>6339</v>
      </c>
      <c r="E2346" s="24" t="b">
        <v>0</v>
      </c>
      <c r="F2346" s="25" t="s">
        <v>11</v>
      </c>
      <c r="G2346" s="25" t="s">
        <v>6413</v>
      </c>
      <c r="H2346" s="25" t="s">
        <v>6415</v>
      </c>
      <c r="I2346" s="25" t="s">
        <v>10519</v>
      </c>
      <c r="J2346" s="24">
        <v>5.8238714927312404E-12</v>
      </c>
      <c r="K2346" s="24">
        <v>1.105121237707529E-12</v>
      </c>
      <c r="L2346" s="24">
        <v>0.9999999999930711</v>
      </c>
    </row>
    <row r="2347" spans="1:12" ht="153" x14ac:dyDescent="0.2">
      <c r="A2347" s="25" t="s">
        <v>6399</v>
      </c>
      <c r="B2347" s="25" t="s">
        <v>6400</v>
      </c>
      <c r="C2347" s="25" t="s">
        <v>74</v>
      </c>
      <c r="D2347" s="25" t="s">
        <v>6339</v>
      </c>
      <c r="E2347" s="24" t="b">
        <v>0</v>
      </c>
      <c r="F2347" s="25" t="s">
        <v>11</v>
      </c>
      <c r="G2347" s="25" t="s">
        <v>6415</v>
      </c>
      <c r="H2347" s="25" t="s">
        <v>10520</v>
      </c>
      <c r="I2347" s="25" t="s">
        <v>6418</v>
      </c>
      <c r="J2347" s="24">
        <v>6.3124693554202351E-12</v>
      </c>
      <c r="K2347" s="24">
        <v>2.0192668162437034E-14</v>
      </c>
      <c r="L2347" s="24">
        <v>0.99999999999366729</v>
      </c>
    </row>
    <row r="2348" spans="1:12" ht="51" x14ac:dyDescent="0.2">
      <c r="A2348" s="25" t="s">
        <v>6399</v>
      </c>
      <c r="B2348" s="25" t="s">
        <v>6400</v>
      </c>
      <c r="C2348" s="25" t="s">
        <v>74</v>
      </c>
      <c r="D2348" s="25" t="s">
        <v>6339</v>
      </c>
      <c r="E2348" s="24" t="b">
        <v>1</v>
      </c>
      <c r="F2348" s="25" t="s">
        <v>11</v>
      </c>
      <c r="G2348" s="25" t="s">
        <v>9085</v>
      </c>
      <c r="H2348" s="25" t="s">
        <v>6419</v>
      </c>
      <c r="I2348" s="25" t="s">
        <v>9085</v>
      </c>
      <c r="J2348" s="24">
        <v>6.1919424606394641E-20</v>
      </c>
      <c r="K2348" s="24">
        <v>1.5110703572321914E-15</v>
      </c>
      <c r="L2348" s="24">
        <v>0.99999999999999845</v>
      </c>
    </row>
    <row r="2349" spans="1:12" ht="204" x14ac:dyDescent="0.2">
      <c r="A2349" s="25" t="s">
        <v>6399</v>
      </c>
      <c r="B2349" s="25" t="s">
        <v>6400</v>
      </c>
      <c r="C2349" s="25" t="s">
        <v>74</v>
      </c>
      <c r="D2349" s="25" t="s">
        <v>6339</v>
      </c>
      <c r="E2349" s="24" t="b">
        <v>0</v>
      </c>
      <c r="F2349" s="25" t="s">
        <v>11</v>
      </c>
      <c r="G2349" s="25" t="s">
        <v>6420</v>
      </c>
      <c r="H2349" s="25" t="s">
        <v>6421</v>
      </c>
      <c r="I2349" s="25" t="s">
        <v>10521</v>
      </c>
      <c r="J2349" s="24">
        <v>1.76089710951788E-3</v>
      </c>
      <c r="K2349" s="24">
        <v>6.5443885913656688E-8</v>
      </c>
      <c r="L2349" s="24">
        <v>0.99823903744659626</v>
      </c>
    </row>
    <row r="2350" spans="1:12" ht="153" x14ac:dyDescent="0.2">
      <c r="A2350" s="25" t="s">
        <v>6399</v>
      </c>
      <c r="B2350" s="25" t="s">
        <v>6400</v>
      </c>
      <c r="C2350" s="25" t="s">
        <v>74</v>
      </c>
      <c r="D2350" s="25" t="s">
        <v>6339</v>
      </c>
      <c r="E2350" s="24" t="b">
        <v>0</v>
      </c>
      <c r="F2350" s="25" t="s">
        <v>11</v>
      </c>
      <c r="G2350" s="25" t="s">
        <v>6423</v>
      </c>
      <c r="H2350" s="25" t="s">
        <v>10522</v>
      </c>
      <c r="I2350" s="25" t="s">
        <v>6425</v>
      </c>
      <c r="J2350" s="24">
        <v>2.9023651677482184E-10</v>
      </c>
      <c r="K2350" s="24">
        <v>1.2250495319934344E-10</v>
      </c>
      <c r="L2350" s="24">
        <v>0.9999999995872586</v>
      </c>
    </row>
    <row r="2351" spans="1:12" ht="76.5" x14ac:dyDescent="0.2">
      <c r="A2351" s="25" t="s">
        <v>6399</v>
      </c>
      <c r="B2351" s="25" t="s">
        <v>6400</v>
      </c>
      <c r="C2351" s="25" t="s">
        <v>74</v>
      </c>
      <c r="D2351" s="25" t="s">
        <v>6339</v>
      </c>
      <c r="E2351" s="24" t="b">
        <v>1</v>
      </c>
      <c r="F2351" s="25" t="s">
        <v>11</v>
      </c>
      <c r="G2351" s="25" t="s">
        <v>6426</v>
      </c>
      <c r="H2351" s="25" t="s">
        <v>6427</v>
      </c>
      <c r="I2351" s="25" t="s">
        <v>6428</v>
      </c>
      <c r="J2351" s="24">
        <v>5.5002058882898691E-24</v>
      </c>
      <c r="K2351" s="24">
        <v>7.0525934833932393E-15</v>
      </c>
      <c r="L2351" s="24">
        <v>0.99999999999999289</v>
      </c>
    </row>
    <row r="2352" spans="1:12" ht="102" x14ac:dyDescent="0.2">
      <c r="A2352" s="25" t="s">
        <v>2108</v>
      </c>
      <c r="B2352" s="25" t="s">
        <v>2113</v>
      </c>
      <c r="C2352" s="25" t="s">
        <v>74</v>
      </c>
      <c r="D2352" s="25" t="s">
        <v>407</v>
      </c>
      <c r="E2352" s="24" t="b">
        <v>0</v>
      </c>
      <c r="F2352" s="25" t="s">
        <v>11</v>
      </c>
      <c r="G2352" s="25" t="s">
        <v>2114</v>
      </c>
      <c r="H2352" s="25" t="s">
        <v>2115</v>
      </c>
      <c r="I2352" s="25" t="s">
        <v>2116</v>
      </c>
      <c r="J2352" s="24">
        <v>1.3342615506701212E-6</v>
      </c>
      <c r="K2352" s="24">
        <v>4.8170744130026225E-7</v>
      </c>
      <c r="L2352" s="24">
        <v>0.99999818403100804</v>
      </c>
    </row>
    <row r="2353" spans="1:12" ht="165.75" x14ac:dyDescent="0.2">
      <c r="A2353" s="25" t="s">
        <v>2108</v>
      </c>
      <c r="B2353" s="25" t="s">
        <v>2113</v>
      </c>
      <c r="C2353" s="25" t="s">
        <v>74</v>
      </c>
      <c r="D2353" s="25" t="s">
        <v>407</v>
      </c>
      <c r="E2353" s="24" t="b">
        <v>0</v>
      </c>
      <c r="F2353" s="25" t="s">
        <v>11</v>
      </c>
      <c r="G2353" s="25" t="s">
        <v>2117</v>
      </c>
      <c r="H2353" s="25" t="s">
        <v>2118</v>
      </c>
      <c r="I2353" s="25" t="s">
        <v>2119</v>
      </c>
      <c r="J2353" s="24">
        <v>1.5387656357965969E-4</v>
      </c>
      <c r="K2353" s="24">
        <v>0.18020168342736773</v>
      </c>
      <c r="L2353" s="24">
        <v>0.81964444000905268</v>
      </c>
    </row>
    <row r="2354" spans="1:12" ht="89.25" x14ac:dyDescent="0.2">
      <c r="A2354" s="25" t="s">
        <v>3431</v>
      </c>
      <c r="B2354" s="25" t="s">
        <v>3432</v>
      </c>
      <c r="C2354" s="25" t="s">
        <v>74</v>
      </c>
      <c r="D2354" s="25" t="s">
        <v>3036</v>
      </c>
      <c r="E2354" s="24" t="b">
        <v>1</v>
      </c>
      <c r="F2354" s="25" t="s">
        <v>11</v>
      </c>
      <c r="G2354" s="25" t="s">
        <v>3436</v>
      </c>
      <c r="H2354" s="25" t="s">
        <v>3437</v>
      </c>
      <c r="I2354" s="25" t="s">
        <v>3438</v>
      </c>
      <c r="J2354" s="24">
        <v>1.7744179987483676E-20</v>
      </c>
      <c r="K2354" s="24">
        <v>4.9099107453226864E-5</v>
      </c>
      <c r="L2354" s="24">
        <v>0.99995090089254679</v>
      </c>
    </row>
    <row r="2355" spans="1:12" ht="191.25" x14ac:dyDescent="0.2">
      <c r="A2355" s="25" t="s">
        <v>146</v>
      </c>
      <c r="B2355" s="25" t="s">
        <v>2864</v>
      </c>
      <c r="C2355" s="25" t="s">
        <v>74</v>
      </c>
      <c r="D2355" s="25" t="s">
        <v>2860</v>
      </c>
      <c r="E2355" s="24" t="b">
        <v>0</v>
      </c>
      <c r="F2355" s="25" t="s">
        <v>11</v>
      </c>
      <c r="G2355" s="25" t="s">
        <v>2871</v>
      </c>
      <c r="H2355" s="25" t="s">
        <v>2872</v>
      </c>
      <c r="I2355" s="25" t="s">
        <v>9599</v>
      </c>
      <c r="J2355" s="24">
        <v>2.6164697363483168E-5</v>
      </c>
      <c r="K2355" s="24">
        <v>3.8548894119378077E-6</v>
      </c>
      <c r="L2355" s="24">
        <v>0.99996998041322471</v>
      </c>
    </row>
    <row r="2356" spans="1:12" ht="216.75" x14ac:dyDescent="0.2">
      <c r="A2356" s="25" t="s">
        <v>6259</v>
      </c>
      <c r="B2356" s="25" t="s">
        <v>6260</v>
      </c>
      <c r="C2356" s="25" t="s">
        <v>74</v>
      </c>
      <c r="D2356" s="25" t="s">
        <v>5924</v>
      </c>
      <c r="E2356" s="24" t="b">
        <v>0</v>
      </c>
      <c r="F2356" s="25" t="s">
        <v>11</v>
      </c>
      <c r="G2356" s="25" t="s">
        <v>6261</v>
      </c>
      <c r="H2356" s="25" t="s">
        <v>6262</v>
      </c>
      <c r="I2356" s="25" t="s">
        <v>6263</v>
      </c>
      <c r="J2356" s="24">
        <v>1.2256304305159279E-3</v>
      </c>
      <c r="K2356" s="24">
        <v>1.9867805422797718E-7</v>
      </c>
      <c r="L2356" s="24">
        <v>0.99877417089142995</v>
      </c>
    </row>
    <row r="2357" spans="1:12" ht="178.5" x14ac:dyDescent="0.2">
      <c r="A2357" s="25" t="s">
        <v>4117</v>
      </c>
      <c r="B2357" s="25" t="s">
        <v>5617</v>
      </c>
      <c r="C2357" s="25" t="s">
        <v>74</v>
      </c>
      <c r="D2357" s="25" t="s">
        <v>4127</v>
      </c>
      <c r="E2357" s="24" t="b">
        <v>1</v>
      </c>
      <c r="F2357" s="25" t="s">
        <v>11</v>
      </c>
      <c r="G2357" s="25" t="s">
        <v>9085</v>
      </c>
      <c r="H2357" s="25" t="s">
        <v>5621</v>
      </c>
      <c r="I2357" s="25" t="s">
        <v>5622</v>
      </c>
      <c r="J2357" s="24">
        <v>1.2792056836460184E-20</v>
      </c>
      <c r="K2357" s="24">
        <v>5.8567203139932909E-17</v>
      </c>
      <c r="L2357" s="24">
        <v>1</v>
      </c>
    </row>
    <row r="2358" spans="1:12" ht="76.5" x14ac:dyDescent="0.2">
      <c r="A2358" s="25" t="s">
        <v>2229</v>
      </c>
      <c r="B2358" s="25" t="s">
        <v>2230</v>
      </c>
      <c r="C2358" s="25" t="s">
        <v>74</v>
      </c>
      <c r="D2358" s="25" t="s">
        <v>407</v>
      </c>
      <c r="E2358" s="24" t="b">
        <v>0</v>
      </c>
      <c r="F2358" s="25" t="s">
        <v>11</v>
      </c>
      <c r="G2358" s="25" t="s">
        <v>2231</v>
      </c>
      <c r="H2358" s="25" t="s">
        <v>2232</v>
      </c>
      <c r="I2358" s="25" t="s">
        <v>2233</v>
      </c>
      <c r="J2358" s="24">
        <v>6.7737081991405685E-7</v>
      </c>
      <c r="K2358" s="24">
        <v>1.5460503449783176E-5</v>
      </c>
      <c r="L2358" s="24">
        <v>0.99998386212573043</v>
      </c>
    </row>
    <row r="2359" spans="1:12" ht="306" x14ac:dyDescent="0.2">
      <c r="A2359" s="25" t="s">
        <v>5044</v>
      </c>
      <c r="B2359" s="25" t="s">
        <v>5045</v>
      </c>
      <c r="C2359" s="25" t="s">
        <v>74</v>
      </c>
      <c r="D2359" s="25" t="s">
        <v>4127</v>
      </c>
      <c r="E2359" s="24" t="b">
        <v>0</v>
      </c>
      <c r="F2359" s="25" t="s">
        <v>11</v>
      </c>
      <c r="G2359" s="25" t="s">
        <v>10182</v>
      </c>
      <c r="H2359" s="25" t="s">
        <v>10183</v>
      </c>
      <c r="I2359" s="25" t="s">
        <v>10184</v>
      </c>
      <c r="J2359" s="24">
        <v>1.8077013787398802E-13</v>
      </c>
      <c r="K2359" s="24">
        <v>3.1989279963007817E-13</v>
      </c>
      <c r="L2359" s="24">
        <v>0.99999999999949929</v>
      </c>
    </row>
    <row r="2360" spans="1:12" ht="267.75" x14ac:dyDescent="0.2">
      <c r="A2360" s="25" t="s">
        <v>5773</v>
      </c>
      <c r="B2360" s="25" t="s">
        <v>5779</v>
      </c>
      <c r="C2360" s="25" t="s">
        <v>74</v>
      </c>
      <c r="D2360" s="25" t="s">
        <v>5775</v>
      </c>
      <c r="E2360" s="24" t="b">
        <v>0</v>
      </c>
      <c r="F2360" s="25" t="s">
        <v>11</v>
      </c>
      <c r="G2360" s="25" t="s">
        <v>5780</v>
      </c>
      <c r="H2360" s="25" t="s">
        <v>5781</v>
      </c>
      <c r="I2360" s="25" t="s">
        <v>10374</v>
      </c>
      <c r="J2360" s="24">
        <v>2.6813061431496784E-3</v>
      </c>
      <c r="K2360" s="24">
        <v>2.376692559198905E-8</v>
      </c>
      <c r="L2360" s="24">
        <v>0.9973186700899247</v>
      </c>
    </row>
    <row r="2361" spans="1:12" ht="114.75" x14ac:dyDescent="0.2">
      <c r="A2361" s="25" t="s">
        <v>3409</v>
      </c>
      <c r="B2361" s="25" t="s">
        <v>3410</v>
      </c>
      <c r="C2361" s="25" t="s">
        <v>74</v>
      </c>
      <c r="D2361" s="25" t="s">
        <v>3036</v>
      </c>
      <c r="E2361" s="24" t="b">
        <v>0</v>
      </c>
      <c r="F2361" s="25" t="s">
        <v>11</v>
      </c>
      <c r="G2361" s="25" t="s">
        <v>9676</v>
      </c>
      <c r="H2361" s="25" t="s">
        <v>9677</v>
      </c>
      <c r="I2361" s="25" t="s">
        <v>9678</v>
      </c>
      <c r="J2361" s="24">
        <v>6.2320801284504504E-7</v>
      </c>
      <c r="K2361" s="24">
        <v>1.0222154695867467E-5</v>
      </c>
      <c r="L2361" s="24">
        <v>0.99998915463729132</v>
      </c>
    </row>
    <row r="2362" spans="1:12" ht="127.5" x14ac:dyDescent="0.2">
      <c r="A2362" s="25" t="s">
        <v>3409</v>
      </c>
      <c r="B2362" s="25" t="s">
        <v>3414</v>
      </c>
      <c r="C2362" s="25" t="s">
        <v>74</v>
      </c>
      <c r="D2362" s="25" t="s">
        <v>3036</v>
      </c>
      <c r="E2362" s="24" t="b">
        <v>0</v>
      </c>
      <c r="F2362" s="25" t="s">
        <v>11</v>
      </c>
      <c r="G2362" s="25" t="s">
        <v>3415</v>
      </c>
      <c r="H2362" s="25" t="s">
        <v>9679</v>
      </c>
      <c r="I2362" s="25" t="s">
        <v>3417</v>
      </c>
      <c r="J2362" s="24">
        <v>1.1728068861386781E-5</v>
      </c>
      <c r="K2362" s="24">
        <v>1.3815264873767724E-6</v>
      </c>
      <c r="L2362" s="24">
        <v>0.99998689040465127</v>
      </c>
    </row>
    <row r="2363" spans="1:12" ht="191.25" x14ac:dyDescent="0.2">
      <c r="A2363" s="25" t="s">
        <v>3409</v>
      </c>
      <c r="B2363" s="25" t="s">
        <v>3414</v>
      </c>
      <c r="C2363" s="25" t="s">
        <v>74</v>
      </c>
      <c r="D2363" s="25" t="s">
        <v>3036</v>
      </c>
      <c r="E2363" s="24" t="b">
        <v>0</v>
      </c>
      <c r="F2363" s="25" t="s">
        <v>11</v>
      </c>
      <c r="G2363" s="25" t="s">
        <v>9680</v>
      </c>
      <c r="H2363" s="25" t="s">
        <v>9681</v>
      </c>
      <c r="I2363" s="25" t="s">
        <v>9682</v>
      </c>
      <c r="J2363" s="24">
        <v>6.0701818752122922E-7</v>
      </c>
      <c r="K2363" s="24">
        <v>9.5739189675949757E-7</v>
      </c>
      <c r="L2363" s="24">
        <v>0.99999843558991564</v>
      </c>
    </row>
    <row r="2364" spans="1:12" ht="153" x14ac:dyDescent="0.2">
      <c r="A2364" s="25" t="s">
        <v>2100</v>
      </c>
      <c r="B2364" s="25" t="s">
        <v>2101</v>
      </c>
      <c r="C2364" s="25" t="s">
        <v>74</v>
      </c>
      <c r="D2364" s="25" t="s">
        <v>407</v>
      </c>
      <c r="E2364" s="24" t="b">
        <v>0</v>
      </c>
      <c r="F2364" s="25" t="s">
        <v>11</v>
      </c>
      <c r="G2364" s="25" t="s">
        <v>2102</v>
      </c>
      <c r="H2364" s="25" t="s">
        <v>2103</v>
      </c>
      <c r="I2364" s="25" t="s">
        <v>9459</v>
      </c>
      <c r="J2364" s="24">
        <v>2.5495427240508219E-6</v>
      </c>
      <c r="K2364" s="24">
        <v>1.9526544982950769E-3</v>
      </c>
      <c r="L2364" s="24">
        <v>0.99804479595898099</v>
      </c>
    </row>
    <row r="2365" spans="1:12" ht="140.25" x14ac:dyDescent="0.2">
      <c r="A2365" s="25" t="s">
        <v>3058</v>
      </c>
      <c r="B2365" s="25" t="s">
        <v>3059</v>
      </c>
      <c r="C2365" s="25" t="s">
        <v>74</v>
      </c>
      <c r="D2365" s="25" t="s">
        <v>3036</v>
      </c>
      <c r="E2365" s="24" t="b">
        <v>0</v>
      </c>
      <c r="F2365" s="25" t="s">
        <v>11</v>
      </c>
      <c r="G2365" s="25" t="s">
        <v>3060</v>
      </c>
      <c r="H2365" s="25" t="s">
        <v>3061</v>
      </c>
      <c r="I2365" s="25" t="s">
        <v>9624</v>
      </c>
      <c r="J2365" s="24">
        <v>5.2680487359586548E-9</v>
      </c>
      <c r="K2365" s="24">
        <v>3.1423219903981616E-4</v>
      </c>
      <c r="L2365" s="24">
        <v>0.9996857625329113</v>
      </c>
    </row>
    <row r="2366" spans="1:12" ht="114.75" x14ac:dyDescent="0.2">
      <c r="A2366" s="25" t="s">
        <v>3058</v>
      </c>
      <c r="B2366" s="25" t="s">
        <v>3063</v>
      </c>
      <c r="C2366" s="25" t="s">
        <v>74</v>
      </c>
      <c r="D2366" s="25" t="s">
        <v>3036</v>
      </c>
      <c r="E2366" s="24" t="b">
        <v>0</v>
      </c>
      <c r="F2366" s="25" t="s">
        <v>11</v>
      </c>
      <c r="G2366" s="25" t="s">
        <v>9085</v>
      </c>
      <c r="H2366" s="25" t="s">
        <v>3064</v>
      </c>
      <c r="I2366" s="25" t="s">
        <v>3065</v>
      </c>
      <c r="J2366" s="24">
        <v>5.8969050596769816E-8</v>
      </c>
      <c r="K2366" s="24">
        <v>4.7261506232359953E-4</v>
      </c>
      <c r="L2366" s="24">
        <v>0.99952732596862581</v>
      </c>
    </row>
    <row r="2367" spans="1:12" ht="191.25" x14ac:dyDescent="0.2">
      <c r="A2367" s="25" t="s">
        <v>1741</v>
      </c>
      <c r="B2367" s="25" t="s">
        <v>1746</v>
      </c>
      <c r="C2367" s="25" t="s">
        <v>74</v>
      </c>
      <c r="D2367" s="25" t="s">
        <v>407</v>
      </c>
      <c r="E2367" s="24" t="b">
        <v>0</v>
      </c>
      <c r="F2367" s="25" t="s">
        <v>11</v>
      </c>
      <c r="G2367" s="25" t="s">
        <v>1747</v>
      </c>
      <c r="H2367" s="25" t="s">
        <v>1748</v>
      </c>
      <c r="I2367" s="25" t="s">
        <v>1749</v>
      </c>
      <c r="J2367" s="24">
        <v>1.4477028368281029E-5</v>
      </c>
      <c r="K2367" s="24">
        <v>1.266111551039404E-4</v>
      </c>
      <c r="L2367" s="24">
        <v>0.99985891181652764</v>
      </c>
    </row>
    <row r="2368" spans="1:12" ht="140.25" x14ac:dyDescent="0.2">
      <c r="A2368" s="25" t="s">
        <v>3609</v>
      </c>
      <c r="B2368" s="25" t="s">
        <v>3610</v>
      </c>
      <c r="C2368" s="25" t="s">
        <v>74</v>
      </c>
      <c r="D2368" s="25" t="s">
        <v>3036</v>
      </c>
      <c r="E2368" s="24" t="b">
        <v>0</v>
      </c>
      <c r="F2368" s="25" t="s">
        <v>11</v>
      </c>
      <c r="G2368" s="25" t="s">
        <v>3611</v>
      </c>
      <c r="H2368" s="25" t="s">
        <v>3612</v>
      </c>
      <c r="I2368" s="25" t="s">
        <v>9707</v>
      </c>
      <c r="J2368" s="24">
        <v>0.12896514944721127</v>
      </c>
      <c r="K2368" s="24">
        <v>2.2850885030002406E-5</v>
      </c>
      <c r="L2368" s="24">
        <v>0.87101199966775877</v>
      </c>
    </row>
    <row r="2369" spans="1:12" ht="216.75" x14ac:dyDescent="0.2">
      <c r="A2369" s="25" t="s">
        <v>7357</v>
      </c>
      <c r="B2369" s="25" t="s">
        <v>7358</v>
      </c>
      <c r="C2369" s="25" t="s">
        <v>74</v>
      </c>
      <c r="D2369" s="25" t="s">
        <v>6339</v>
      </c>
      <c r="E2369" s="24" t="b">
        <v>0</v>
      </c>
      <c r="F2369" s="25" t="s">
        <v>11</v>
      </c>
      <c r="G2369" s="25" t="s">
        <v>7359</v>
      </c>
      <c r="H2369" s="25" t="s">
        <v>10805</v>
      </c>
      <c r="I2369" s="25" t="s">
        <v>10806</v>
      </c>
      <c r="J2369" s="24">
        <v>2.0733354076293918E-10</v>
      </c>
      <c r="K2369" s="24">
        <v>4.9234542785603066E-14</v>
      </c>
      <c r="L2369" s="24">
        <v>0.99999999979261722</v>
      </c>
    </row>
    <row r="2370" spans="1:12" ht="165.75" x14ac:dyDescent="0.2">
      <c r="A2370" s="25" t="s">
        <v>4950</v>
      </c>
      <c r="B2370" s="25" t="s">
        <v>4951</v>
      </c>
      <c r="C2370" s="25" t="s">
        <v>74</v>
      </c>
      <c r="D2370" s="25" t="s">
        <v>4127</v>
      </c>
      <c r="E2370" s="24" t="b">
        <v>1</v>
      </c>
      <c r="F2370" s="25" t="s">
        <v>11</v>
      </c>
      <c r="G2370" s="25" t="s">
        <v>4952</v>
      </c>
      <c r="H2370" s="25" t="s">
        <v>10163</v>
      </c>
      <c r="I2370" s="25" t="s">
        <v>4954</v>
      </c>
      <c r="J2370" s="24">
        <v>6.2023970036247582E-19</v>
      </c>
      <c r="K2370" s="24">
        <v>3.5004784761233189E-15</v>
      </c>
      <c r="L2370" s="24">
        <v>0.99999999999999645</v>
      </c>
    </row>
    <row r="2371" spans="1:12" ht="102" x14ac:dyDescent="0.2">
      <c r="A2371" s="25" t="s">
        <v>4950</v>
      </c>
      <c r="B2371" s="25" t="s">
        <v>8941</v>
      </c>
      <c r="C2371" s="25" t="s">
        <v>74</v>
      </c>
      <c r="D2371" s="25" t="s">
        <v>8821</v>
      </c>
      <c r="E2371" s="24" t="b">
        <v>1</v>
      </c>
      <c r="F2371" s="25" t="s">
        <v>11</v>
      </c>
      <c r="G2371" s="25" t="s">
        <v>8942</v>
      </c>
      <c r="H2371" s="25" t="s">
        <v>11279</v>
      </c>
      <c r="I2371" s="25" t="s">
        <v>9085</v>
      </c>
      <c r="J2371" s="24">
        <v>1.0103575971759106E-19</v>
      </c>
      <c r="K2371" s="24">
        <v>4.3303494201790548E-14</v>
      </c>
      <c r="L2371" s="24">
        <v>0.9999999999999567</v>
      </c>
    </row>
    <row r="2372" spans="1:12" ht="140.25" x14ac:dyDescent="0.2">
      <c r="A2372" s="25" t="s">
        <v>5888</v>
      </c>
      <c r="B2372" s="25" t="s">
        <v>9000</v>
      </c>
      <c r="C2372" s="25" t="s">
        <v>74</v>
      </c>
      <c r="D2372" s="25" t="s">
        <v>8821</v>
      </c>
      <c r="E2372" s="24" t="b">
        <v>0</v>
      </c>
      <c r="F2372" s="25" t="s">
        <v>11</v>
      </c>
      <c r="G2372" s="25" t="s">
        <v>9004</v>
      </c>
      <c r="H2372" s="25" t="s">
        <v>9005</v>
      </c>
      <c r="I2372" s="25" t="s">
        <v>11299</v>
      </c>
      <c r="J2372" s="24">
        <v>0.23849577220216545</v>
      </c>
      <c r="K2372" s="24">
        <v>1.5442551739605437E-8</v>
      </c>
      <c r="L2372" s="24">
        <v>0.76150421235528287</v>
      </c>
    </row>
    <row r="2373" spans="1:12" ht="165.75" x14ac:dyDescent="0.2">
      <c r="A2373" s="25" t="s">
        <v>334</v>
      </c>
      <c r="B2373" s="25" t="s">
        <v>6999</v>
      </c>
      <c r="C2373" s="25" t="s">
        <v>74</v>
      </c>
      <c r="D2373" s="25" t="s">
        <v>6339</v>
      </c>
      <c r="E2373" s="24" t="b">
        <v>0</v>
      </c>
      <c r="F2373" s="25" t="s">
        <v>11</v>
      </c>
      <c r="G2373" s="25" t="s">
        <v>9085</v>
      </c>
      <c r="H2373" s="25" t="s">
        <v>10696</v>
      </c>
      <c r="I2373" s="25" t="s">
        <v>10697</v>
      </c>
      <c r="J2373" s="24">
        <v>9.8313617561043539E-9</v>
      </c>
      <c r="K2373" s="24">
        <v>2.7367499821304257E-12</v>
      </c>
      <c r="L2373" s="24">
        <v>0.99999999016590146</v>
      </c>
    </row>
    <row r="2374" spans="1:12" ht="165.75" x14ac:dyDescent="0.2">
      <c r="A2374" s="25" t="s">
        <v>334</v>
      </c>
      <c r="B2374" s="25" t="s">
        <v>7002</v>
      </c>
      <c r="C2374" s="25" t="s">
        <v>74</v>
      </c>
      <c r="D2374" s="25" t="s">
        <v>6339</v>
      </c>
      <c r="E2374" s="24" t="b">
        <v>0</v>
      </c>
      <c r="F2374" s="25" t="s">
        <v>11</v>
      </c>
      <c r="G2374" s="25" t="s">
        <v>10696</v>
      </c>
      <c r="H2374" s="25" t="s">
        <v>7003</v>
      </c>
      <c r="I2374" s="25" t="s">
        <v>10698</v>
      </c>
      <c r="J2374" s="24">
        <v>1.0483910244444768E-8</v>
      </c>
      <c r="K2374" s="24">
        <v>1.8009705798216019E-12</v>
      </c>
      <c r="L2374" s="24">
        <v>0.9999999895142887</v>
      </c>
    </row>
    <row r="2375" spans="1:12" ht="191.25" x14ac:dyDescent="0.2">
      <c r="A2375" s="25" t="s">
        <v>72</v>
      </c>
      <c r="B2375" s="25" t="s">
        <v>73</v>
      </c>
      <c r="C2375" s="25" t="s">
        <v>74</v>
      </c>
      <c r="D2375" s="25" t="s">
        <v>15</v>
      </c>
      <c r="E2375" s="24" t="b">
        <v>0</v>
      </c>
      <c r="F2375" s="25" t="s">
        <v>11</v>
      </c>
      <c r="G2375" s="25" t="s">
        <v>9088</v>
      </c>
      <c r="H2375" s="25" t="s">
        <v>9089</v>
      </c>
      <c r="I2375" s="25" t="s">
        <v>9090</v>
      </c>
      <c r="J2375" s="24">
        <v>5.5719531576381375E-8</v>
      </c>
      <c r="K2375" s="24">
        <v>1.7133167499868288E-5</v>
      </c>
      <c r="L2375" s="24">
        <v>0.99998281111296861</v>
      </c>
    </row>
    <row r="2376" spans="1:12" ht="140.25" x14ac:dyDescent="0.2">
      <c r="A2376" s="25" t="s">
        <v>72</v>
      </c>
      <c r="B2376" s="25" t="s">
        <v>78</v>
      </c>
      <c r="C2376" s="25" t="s">
        <v>74</v>
      </c>
      <c r="D2376" s="25" t="s">
        <v>15</v>
      </c>
      <c r="E2376" s="24" t="b">
        <v>0</v>
      </c>
      <c r="F2376" s="25" t="s">
        <v>11</v>
      </c>
      <c r="G2376" s="25" t="s">
        <v>79</v>
      </c>
      <c r="H2376" s="25" t="s">
        <v>80</v>
      </c>
      <c r="I2376" s="25" t="s">
        <v>9091</v>
      </c>
      <c r="J2376" s="24">
        <v>9.2535589479435317E-7</v>
      </c>
      <c r="K2376" s="24">
        <v>7.1255559683521298E-5</v>
      </c>
      <c r="L2376" s="24">
        <v>0.99992781908442174</v>
      </c>
    </row>
    <row r="2377" spans="1:12" ht="318.75" x14ac:dyDescent="0.2">
      <c r="A2377" s="25" t="s">
        <v>72</v>
      </c>
      <c r="B2377" s="25" t="s">
        <v>3585</v>
      </c>
      <c r="C2377" s="25" t="s">
        <v>74</v>
      </c>
      <c r="D2377" s="25" t="s">
        <v>3036</v>
      </c>
      <c r="E2377" s="24" t="b">
        <v>0</v>
      </c>
      <c r="F2377" s="25" t="s">
        <v>11</v>
      </c>
      <c r="G2377" s="25" t="s">
        <v>3586</v>
      </c>
      <c r="H2377" s="25" t="s">
        <v>9088</v>
      </c>
      <c r="I2377" s="25" t="s">
        <v>9705</v>
      </c>
      <c r="J2377" s="24">
        <v>5.6082053779147775E-8</v>
      </c>
      <c r="K2377" s="24">
        <v>3.2246652813475665E-7</v>
      </c>
      <c r="L2377" s="24">
        <v>0.99999962145141807</v>
      </c>
    </row>
    <row r="2378" spans="1:12" ht="89.25" x14ac:dyDescent="0.2">
      <c r="A2378" s="25" t="s">
        <v>72</v>
      </c>
      <c r="B2378" s="25" t="s">
        <v>3585</v>
      </c>
      <c r="C2378" s="25" t="s">
        <v>74</v>
      </c>
      <c r="D2378" s="25" t="s">
        <v>3036</v>
      </c>
      <c r="E2378" s="24" t="b">
        <v>0</v>
      </c>
      <c r="F2378" s="25" t="s">
        <v>11</v>
      </c>
      <c r="G2378" s="25" t="s">
        <v>9706</v>
      </c>
      <c r="H2378" s="25" t="s">
        <v>3589</v>
      </c>
      <c r="I2378" s="25" t="s">
        <v>3590</v>
      </c>
      <c r="J2378" s="24">
        <v>1.9138455267226877E-7</v>
      </c>
      <c r="K2378" s="24">
        <v>3.7026656149265551E-6</v>
      </c>
      <c r="L2378" s="24">
        <v>0.99999610594983235</v>
      </c>
    </row>
    <row r="2379" spans="1:12" ht="127.5" x14ac:dyDescent="0.2">
      <c r="A2379" s="25" t="s">
        <v>397</v>
      </c>
      <c r="B2379" s="25" t="s">
        <v>5169</v>
      </c>
      <c r="C2379" s="25" t="s">
        <v>74</v>
      </c>
      <c r="D2379" s="25" t="s">
        <v>4127</v>
      </c>
      <c r="E2379" s="24" t="b">
        <v>0</v>
      </c>
      <c r="F2379" s="25" t="s">
        <v>11</v>
      </c>
      <c r="G2379" s="25" t="s">
        <v>5170</v>
      </c>
      <c r="H2379" s="25" t="s">
        <v>10216</v>
      </c>
      <c r="I2379" s="25" t="s">
        <v>10217</v>
      </c>
      <c r="J2379" s="24">
        <v>4.002711862111601E-5</v>
      </c>
      <c r="K2379" s="24">
        <v>9.3412573198520634E-9</v>
      </c>
      <c r="L2379" s="24">
        <v>0.99995996354012162</v>
      </c>
    </row>
    <row r="2380" spans="1:12" ht="191.25" x14ac:dyDescent="0.2">
      <c r="A2380" s="25" t="s">
        <v>397</v>
      </c>
      <c r="B2380" s="25" t="s">
        <v>5173</v>
      </c>
      <c r="C2380" s="25" t="s">
        <v>74</v>
      </c>
      <c r="D2380" s="25" t="s">
        <v>4127</v>
      </c>
      <c r="E2380" s="24" t="b">
        <v>0</v>
      </c>
      <c r="F2380" s="25" t="s">
        <v>11</v>
      </c>
      <c r="G2380" s="25" t="s">
        <v>5174</v>
      </c>
      <c r="H2380" s="25" t="s">
        <v>10218</v>
      </c>
      <c r="I2380" s="25" t="s">
        <v>10219</v>
      </c>
      <c r="J2380" s="24">
        <v>2.1285600829383306E-5</v>
      </c>
      <c r="K2380" s="24">
        <v>1.376287521306413E-8</v>
      </c>
      <c r="L2380" s="24">
        <v>0.99997870063629535</v>
      </c>
    </row>
    <row r="2381" spans="1:12" ht="165.75" x14ac:dyDescent="0.2">
      <c r="A2381" s="25" t="s">
        <v>6741</v>
      </c>
      <c r="B2381" s="25" t="s">
        <v>6742</v>
      </c>
      <c r="C2381" s="25" t="s">
        <v>74</v>
      </c>
      <c r="D2381" s="25" t="s">
        <v>6339</v>
      </c>
      <c r="E2381" s="24" t="b">
        <v>0</v>
      </c>
      <c r="F2381" s="25" t="s">
        <v>11</v>
      </c>
      <c r="G2381" s="25" t="s">
        <v>6760</v>
      </c>
      <c r="H2381" s="25" t="s">
        <v>6761</v>
      </c>
      <c r="I2381" s="25" t="s">
        <v>6762</v>
      </c>
      <c r="J2381" s="24">
        <v>3.6826190782887264E-8</v>
      </c>
      <c r="K2381" s="24">
        <v>4.6779054150418247E-10</v>
      </c>
      <c r="L2381" s="24">
        <v>0.99999996270601865</v>
      </c>
    </row>
    <row r="2382" spans="1:12" ht="114.75" x14ac:dyDescent="0.2">
      <c r="A2382" s="25" t="s">
        <v>6741</v>
      </c>
      <c r="B2382" s="25" t="s">
        <v>6742</v>
      </c>
      <c r="C2382" s="25" t="s">
        <v>74</v>
      </c>
      <c r="D2382" s="25" t="s">
        <v>6339</v>
      </c>
      <c r="E2382" s="24" t="b">
        <v>0</v>
      </c>
      <c r="F2382" s="25" t="s">
        <v>11</v>
      </c>
      <c r="G2382" s="25" t="s">
        <v>6763</v>
      </c>
      <c r="H2382" s="25" t="s">
        <v>6764</v>
      </c>
      <c r="I2382" s="25" t="s">
        <v>6765</v>
      </c>
      <c r="J2382" s="24">
        <v>6.7038091615640052E-11</v>
      </c>
      <c r="K2382" s="24">
        <v>1.3591163368599283E-10</v>
      </c>
      <c r="L2382" s="24">
        <v>0.99999999979705034</v>
      </c>
    </row>
    <row r="2383" spans="1:12" ht="127.5" x14ac:dyDescent="0.2">
      <c r="A2383" s="25" t="s">
        <v>6741</v>
      </c>
      <c r="B2383" s="25" t="s">
        <v>6757</v>
      </c>
      <c r="C2383" s="25" t="s">
        <v>74</v>
      </c>
      <c r="D2383" s="25" t="s">
        <v>6339</v>
      </c>
      <c r="E2383" s="24" t="b">
        <v>0</v>
      </c>
      <c r="F2383" s="25" t="s">
        <v>11</v>
      </c>
      <c r="G2383" s="25" t="s">
        <v>6766</v>
      </c>
      <c r="H2383" s="25" t="s">
        <v>6767</v>
      </c>
      <c r="I2383" s="25" t="s">
        <v>6768</v>
      </c>
      <c r="J2383" s="24">
        <v>5.6791675050412543E-9</v>
      </c>
      <c r="K2383" s="24">
        <v>2.752484476988167E-10</v>
      </c>
      <c r="L2383" s="24">
        <v>0.99999999404558393</v>
      </c>
    </row>
    <row r="2384" spans="1:12" ht="102" x14ac:dyDescent="0.2">
      <c r="A2384" s="25" t="s">
        <v>6741</v>
      </c>
      <c r="B2384" s="25" t="s">
        <v>6742</v>
      </c>
      <c r="C2384" s="25" t="s">
        <v>74</v>
      </c>
      <c r="D2384" s="25" t="s">
        <v>6339</v>
      </c>
      <c r="E2384" s="24" t="b">
        <v>0</v>
      </c>
      <c r="F2384" s="25" t="s">
        <v>11</v>
      </c>
      <c r="G2384" s="25" t="s">
        <v>6769</v>
      </c>
      <c r="H2384" s="25" t="s">
        <v>6770</v>
      </c>
      <c r="I2384" s="25" t="s">
        <v>6771</v>
      </c>
      <c r="J2384" s="24">
        <v>6.5145021999154384E-5</v>
      </c>
      <c r="K2384" s="24">
        <v>3.0068022121834955E-7</v>
      </c>
      <c r="L2384" s="24">
        <v>0.99993455429777955</v>
      </c>
    </row>
    <row r="2385" spans="1:12" ht="51" x14ac:dyDescent="0.2">
      <c r="A2385" s="25" t="s">
        <v>6741</v>
      </c>
      <c r="B2385" s="25" t="s">
        <v>6742</v>
      </c>
      <c r="C2385" s="25" t="s">
        <v>74</v>
      </c>
      <c r="D2385" s="25" t="s">
        <v>6339</v>
      </c>
      <c r="E2385" s="24" t="b">
        <v>0</v>
      </c>
      <c r="F2385" s="25" t="s">
        <v>11</v>
      </c>
      <c r="G2385" s="25" t="s">
        <v>6770</v>
      </c>
      <c r="H2385" s="25" t="s">
        <v>6772</v>
      </c>
      <c r="I2385" s="25" t="s">
        <v>6773</v>
      </c>
      <c r="J2385" s="24">
        <v>3.6496149356571648E-6</v>
      </c>
      <c r="K2385" s="24">
        <v>5.667800942971458E-9</v>
      </c>
      <c r="L2385" s="24">
        <v>0.99999634471726329</v>
      </c>
    </row>
    <row r="2386" spans="1:12" ht="38.25" x14ac:dyDescent="0.2">
      <c r="A2386" s="25" t="s">
        <v>6741</v>
      </c>
      <c r="B2386" s="25" t="s">
        <v>6757</v>
      </c>
      <c r="C2386" s="25" t="s">
        <v>74</v>
      </c>
      <c r="D2386" s="25" t="s">
        <v>6339</v>
      </c>
      <c r="E2386" s="24" t="b">
        <v>0</v>
      </c>
      <c r="F2386" s="25" t="s">
        <v>11</v>
      </c>
      <c r="G2386" s="25" t="s">
        <v>6772</v>
      </c>
      <c r="H2386" s="25" t="s">
        <v>6773</v>
      </c>
      <c r="I2386" s="25" t="s">
        <v>9085</v>
      </c>
      <c r="J2386" s="24">
        <v>1.9105692739479958E-7</v>
      </c>
      <c r="K2386" s="24">
        <v>8.8061506445366907E-10</v>
      </c>
      <c r="L2386" s="24">
        <v>0.99999980806245747</v>
      </c>
    </row>
    <row r="2387" spans="1:12" ht="127.5" x14ac:dyDescent="0.2">
      <c r="A2387" s="25" t="s">
        <v>6741</v>
      </c>
      <c r="B2387" s="25" t="s">
        <v>6757</v>
      </c>
      <c r="C2387" s="25" t="s">
        <v>74</v>
      </c>
      <c r="D2387" s="25" t="s">
        <v>6339</v>
      </c>
      <c r="E2387" s="24" t="b">
        <v>0</v>
      </c>
      <c r="F2387" s="25" t="s">
        <v>11</v>
      </c>
      <c r="G2387" s="25" t="s">
        <v>10589</v>
      </c>
      <c r="H2387" s="25" t="s">
        <v>6775</v>
      </c>
      <c r="I2387" s="25" t="s">
        <v>6776</v>
      </c>
      <c r="J2387" s="24">
        <v>9.2376007660055303E-9</v>
      </c>
      <c r="K2387" s="24">
        <v>3.5277806441304398E-11</v>
      </c>
      <c r="L2387" s="24">
        <v>0.99999999072712142</v>
      </c>
    </row>
    <row r="2388" spans="1:12" ht="140.25" x14ac:dyDescent="0.2">
      <c r="A2388" s="25" t="s">
        <v>6741</v>
      </c>
      <c r="B2388" s="25" t="s">
        <v>6757</v>
      </c>
      <c r="C2388" s="25" t="s">
        <v>74</v>
      </c>
      <c r="D2388" s="25" t="s">
        <v>6339</v>
      </c>
      <c r="E2388" s="24" t="b">
        <v>0</v>
      </c>
      <c r="F2388" s="25" t="s">
        <v>11</v>
      </c>
      <c r="G2388" s="25" t="s">
        <v>6775</v>
      </c>
      <c r="H2388" s="25" t="s">
        <v>6777</v>
      </c>
      <c r="I2388" s="25" t="s">
        <v>6778</v>
      </c>
      <c r="J2388" s="24">
        <v>6.9690743446831736E-8</v>
      </c>
      <c r="K2388" s="24">
        <v>9.2217126678757438E-11</v>
      </c>
      <c r="L2388" s="24">
        <v>0.99999993021703948</v>
      </c>
    </row>
    <row r="2389" spans="1:12" ht="114.75" x14ac:dyDescent="0.2">
      <c r="A2389" s="25" t="s">
        <v>6741</v>
      </c>
      <c r="B2389" s="25" t="s">
        <v>6746</v>
      </c>
      <c r="C2389" s="25" t="s">
        <v>74</v>
      </c>
      <c r="D2389" s="25" t="s">
        <v>6339</v>
      </c>
      <c r="E2389" s="24" t="b">
        <v>0</v>
      </c>
      <c r="F2389" s="25" t="s">
        <v>11</v>
      </c>
      <c r="G2389" s="25" t="s">
        <v>6777</v>
      </c>
      <c r="H2389" s="25" t="s">
        <v>6779</v>
      </c>
      <c r="I2389" s="25" t="s">
        <v>10590</v>
      </c>
      <c r="J2389" s="24">
        <v>1.8455237577384225E-8</v>
      </c>
      <c r="K2389" s="24">
        <v>3.4127191083048746E-9</v>
      </c>
      <c r="L2389" s="24">
        <v>0.99999997813204322</v>
      </c>
    </row>
    <row r="2390" spans="1:12" ht="127.5" x14ac:dyDescent="0.2">
      <c r="A2390" s="25" t="s">
        <v>6741</v>
      </c>
      <c r="B2390" s="25" t="s">
        <v>6757</v>
      </c>
      <c r="C2390" s="25" t="s">
        <v>74</v>
      </c>
      <c r="D2390" s="25" t="s">
        <v>6339</v>
      </c>
      <c r="E2390" s="24" t="b">
        <v>0</v>
      </c>
      <c r="F2390" s="25" t="s">
        <v>11</v>
      </c>
      <c r="G2390" s="25" t="s">
        <v>6779</v>
      </c>
      <c r="H2390" s="25" t="s">
        <v>6781</v>
      </c>
      <c r="I2390" s="25" t="s">
        <v>10591</v>
      </c>
      <c r="J2390" s="24">
        <v>2.5869230043622132E-9</v>
      </c>
      <c r="K2390" s="24">
        <v>7.3954001158728907E-9</v>
      </c>
      <c r="L2390" s="24">
        <v>0.99999999001767692</v>
      </c>
    </row>
    <row r="2391" spans="1:12" ht="102" x14ac:dyDescent="0.2">
      <c r="A2391" s="25" t="s">
        <v>6741</v>
      </c>
      <c r="B2391" s="25" t="s">
        <v>6746</v>
      </c>
      <c r="C2391" s="25" t="s">
        <v>74</v>
      </c>
      <c r="D2391" s="25" t="s">
        <v>6339</v>
      </c>
      <c r="E2391" s="24" t="b">
        <v>0</v>
      </c>
      <c r="F2391" s="25" t="s">
        <v>11</v>
      </c>
      <c r="G2391" s="25" t="s">
        <v>10592</v>
      </c>
      <c r="H2391" s="25" t="s">
        <v>6784</v>
      </c>
      <c r="I2391" s="25" t="s">
        <v>10593</v>
      </c>
      <c r="J2391" s="24">
        <v>6.7992576416545008E-9</v>
      </c>
      <c r="K2391" s="24">
        <v>1.0857146078564184E-11</v>
      </c>
      <c r="L2391" s="24">
        <v>0.99999999318988508</v>
      </c>
    </row>
    <row r="2392" spans="1:12" ht="89.25" x14ac:dyDescent="0.2">
      <c r="A2392" s="25" t="s">
        <v>6741</v>
      </c>
      <c r="B2392" s="25" t="s">
        <v>6746</v>
      </c>
      <c r="C2392" s="25" t="s">
        <v>74</v>
      </c>
      <c r="D2392" s="25" t="s">
        <v>6339</v>
      </c>
      <c r="E2392" s="24" t="b">
        <v>0</v>
      </c>
      <c r="F2392" s="25" t="s">
        <v>11</v>
      </c>
      <c r="G2392" s="25" t="s">
        <v>6790</v>
      </c>
      <c r="H2392" s="25" t="s">
        <v>6791</v>
      </c>
      <c r="I2392" s="25" t="s">
        <v>6792</v>
      </c>
      <c r="J2392" s="24">
        <v>2.4260576663385656E-4</v>
      </c>
      <c r="K2392" s="24">
        <v>3.850269418760173E-9</v>
      </c>
      <c r="L2392" s="24">
        <v>0.99975739038309686</v>
      </c>
    </row>
    <row r="2393" spans="1:12" ht="63.75" x14ac:dyDescent="0.2">
      <c r="A2393" s="25" t="s">
        <v>4634</v>
      </c>
      <c r="B2393" s="25" t="s">
        <v>4635</v>
      </c>
      <c r="C2393" s="25" t="s">
        <v>74</v>
      </c>
      <c r="D2393" s="25" t="s">
        <v>4127</v>
      </c>
      <c r="E2393" s="24" t="b">
        <v>1</v>
      </c>
      <c r="F2393" s="25" t="s">
        <v>11</v>
      </c>
      <c r="G2393" s="25" t="s">
        <v>10032</v>
      </c>
      <c r="H2393" s="25" t="s">
        <v>10033</v>
      </c>
      <c r="I2393" s="25" t="s">
        <v>9085</v>
      </c>
      <c r="J2393" s="24">
        <v>1.3858146351021534E-23</v>
      </c>
      <c r="K2393" s="24">
        <v>5.8350777100167668E-14</v>
      </c>
      <c r="L2393" s="24">
        <v>0.9999999999999416</v>
      </c>
    </row>
    <row r="2394" spans="1:12" ht="76.5" x14ac:dyDescent="0.2">
      <c r="A2394" s="25" t="s">
        <v>1781</v>
      </c>
      <c r="B2394" s="25" t="s">
        <v>1782</v>
      </c>
      <c r="C2394" s="25" t="s">
        <v>74</v>
      </c>
      <c r="D2394" s="25" t="s">
        <v>407</v>
      </c>
      <c r="E2394" s="24" t="b">
        <v>0</v>
      </c>
      <c r="F2394" s="25" t="s">
        <v>11</v>
      </c>
      <c r="G2394" s="25" t="s">
        <v>1783</v>
      </c>
      <c r="H2394" s="25" t="s">
        <v>1784</v>
      </c>
      <c r="I2394" s="25" t="s">
        <v>9085</v>
      </c>
      <c r="J2394" s="24">
        <v>7.1167904792461154E-7</v>
      </c>
      <c r="K2394" s="24">
        <v>8.9498150474171497E-6</v>
      </c>
      <c r="L2394" s="24">
        <v>0.99999033850590457</v>
      </c>
    </row>
    <row r="2395" spans="1:12" ht="127.5" x14ac:dyDescent="0.2">
      <c r="A2395" s="25" t="s">
        <v>252</v>
      </c>
      <c r="B2395" s="25" t="s">
        <v>3469</v>
      </c>
      <c r="C2395" s="25" t="s">
        <v>74</v>
      </c>
      <c r="D2395" s="25" t="s">
        <v>3036</v>
      </c>
      <c r="E2395" s="24" t="b">
        <v>0</v>
      </c>
      <c r="F2395" s="25" t="s">
        <v>11</v>
      </c>
      <c r="G2395" s="25" t="s">
        <v>3470</v>
      </c>
      <c r="H2395" s="25" t="s">
        <v>3471</v>
      </c>
      <c r="I2395" s="25" t="s">
        <v>3472</v>
      </c>
      <c r="J2395" s="24">
        <v>1.9877620660179789E-5</v>
      </c>
      <c r="K2395" s="24">
        <v>4.1593733007555082E-2</v>
      </c>
      <c r="L2395" s="24">
        <v>0.95838638937178466</v>
      </c>
    </row>
    <row r="2396" spans="1:12" ht="127.5" x14ac:dyDescent="0.2">
      <c r="A2396" s="25" t="s">
        <v>1795</v>
      </c>
      <c r="B2396" s="25" t="s">
        <v>5091</v>
      </c>
      <c r="C2396" s="25" t="s">
        <v>74</v>
      </c>
      <c r="D2396" s="25" t="s">
        <v>4127</v>
      </c>
      <c r="E2396" s="24" t="b">
        <v>0</v>
      </c>
      <c r="F2396" s="25" t="s">
        <v>11</v>
      </c>
      <c r="G2396" s="25" t="s">
        <v>5092</v>
      </c>
      <c r="H2396" s="25" t="s">
        <v>5093</v>
      </c>
      <c r="I2396" s="25" t="s">
        <v>5094</v>
      </c>
      <c r="J2396" s="24">
        <v>7.9272103232953635E-5</v>
      </c>
      <c r="K2396" s="24">
        <v>1.7763128437674927E-8</v>
      </c>
      <c r="L2396" s="24">
        <v>0.99992071013363859</v>
      </c>
    </row>
    <row r="2397" spans="1:12" ht="242.25" x14ac:dyDescent="0.2">
      <c r="A2397" s="25" t="s">
        <v>4176</v>
      </c>
      <c r="B2397" s="25" t="s">
        <v>4177</v>
      </c>
      <c r="C2397" s="25" t="s">
        <v>74</v>
      </c>
      <c r="D2397" s="25" t="s">
        <v>4127</v>
      </c>
      <c r="E2397" s="24" t="b">
        <v>0</v>
      </c>
      <c r="F2397" s="25" t="s">
        <v>11</v>
      </c>
      <c r="G2397" s="25" t="s">
        <v>4187</v>
      </c>
      <c r="H2397" s="25" t="s">
        <v>4188</v>
      </c>
      <c r="I2397" s="25" t="s">
        <v>4189</v>
      </c>
      <c r="J2397" s="24">
        <v>1.7983234763024977E-7</v>
      </c>
      <c r="K2397" s="24">
        <v>4.8393638940289102E-11</v>
      </c>
      <c r="L2397" s="24">
        <v>0.9999998201192587</v>
      </c>
    </row>
    <row r="2398" spans="1:12" ht="267.75" x14ac:dyDescent="0.2">
      <c r="A2398" s="25" t="s">
        <v>4176</v>
      </c>
      <c r="B2398" s="25" t="s">
        <v>4177</v>
      </c>
      <c r="C2398" s="25" t="s">
        <v>74</v>
      </c>
      <c r="D2398" s="25" t="s">
        <v>4127</v>
      </c>
      <c r="E2398" s="24" t="b">
        <v>0</v>
      </c>
      <c r="F2398" s="25" t="s">
        <v>11</v>
      </c>
      <c r="G2398" s="25" t="s">
        <v>4190</v>
      </c>
      <c r="H2398" s="25" t="s">
        <v>4191</v>
      </c>
      <c r="I2398" s="25" t="s">
        <v>4192</v>
      </c>
      <c r="J2398" s="24">
        <v>3.4210310029356514E-8</v>
      </c>
      <c r="K2398" s="24">
        <v>6.4158441996959689E-10</v>
      </c>
      <c r="L2398" s="24">
        <v>0.99999996514810563</v>
      </c>
    </row>
    <row r="2399" spans="1:12" ht="140.25" x14ac:dyDescent="0.2">
      <c r="A2399" s="25" t="s">
        <v>3566</v>
      </c>
      <c r="B2399" s="25" t="s">
        <v>9039</v>
      </c>
      <c r="C2399" s="25" t="s">
        <v>74</v>
      </c>
      <c r="D2399" s="25" t="s">
        <v>8821</v>
      </c>
      <c r="E2399" s="24" t="b">
        <v>0</v>
      </c>
      <c r="F2399" s="25" t="s">
        <v>11</v>
      </c>
      <c r="G2399" s="25" t="s">
        <v>11306</v>
      </c>
      <c r="H2399" s="25" t="s">
        <v>9041</v>
      </c>
      <c r="I2399" s="25" t="s">
        <v>11307</v>
      </c>
      <c r="J2399" s="24">
        <v>0.25818747070545933</v>
      </c>
      <c r="K2399" s="24">
        <v>1.3391185954422197E-9</v>
      </c>
      <c r="L2399" s="24">
        <v>0.74181252795542196</v>
      </c>
    </row>
    <row r="2400" spans="1:12" ht="216.75" x14ac:dyDescent="0.2">
      <c r="A2400" s="25" t="s">
        <v>3188</v>
      </c>
      <c r="B2400" s="25" t="s">
        <v>3189</v>
      </c>
      <c r="C2400" s="25" t="s">
        <v>74</v>
      </c>
      <c r="D2400" s="25" t="s">
        <v>3036</v>
      </c>
      <c r="E2400" s="24" t="b">
        <v>0</v>
      </c>
      <c r="F2400" s="25" t="s">
        <v>11</v>
      </c>
      <c r="G2400" s="25" t="s">
        <v>3190</v>
      </c>
      <c r="H2400" s="25" t="s">
        <v>9638</v>
      </c>
      <c r="I2400" s="25" t="s">
        <v>3192</v>
      </c>
      <c r="J2400" s="24">
        <v>5.9432849039223582E-6</v>
      </c>
      <c r="K2400" s="24">
        <v>1.1543075086325022E-5</v>
      </c>
      <c r="L2400" s="24">
        <v>0.9999825136400099</v>
      </c>
    </row>
    <row r="2401" spans="1:12" ht="127.5" x14ac:dyDescent="0.2">
      <c r="A2401" s="25" t="s">
        <v>2247</v>
      </c>
      <c r="B2401" s="25" t="s">
        <v>2248</v>
      </c>
      <c r="C2401" s="25" t="s">
        <v>74</v>
      </c>
      <c r="D2401" s="25" t="s">
        <v>407</v>
      </c>
      <c r="E2401" s="24" t="b">
        <v>0</v>
      </c>
      <c r="F2401" s="25" t="s">
        <v>11</v>
      </c>
      <c r="G2401" s="25" t="s">
        <v>2249</v>
      </c>
      <c r="H2401" s="25" t="s">
        <v>2250</v>
      </c>
      <c r="I2401" s="25" t="s">
        <v>2251</v>
      </c>
      <c r="J2401" s="24">
        <v>3.5617631955145322E-6</v>
      </c>
      <c r="K2401" s="24">
        <v>1.6739368833881532E-3</v>
      </c>
      <c r="L2401" s="24">
        <v>0.99832250135341649</v>
      </c>
    </row>
    <row r="2402" spans="1:12" ht="306" x14ac:dyDescent="0.2">
      <c r="A2402" s="25" t="s">
        <v>2247</v>
      </c>
      <c r="B2402" s="25" t="s">
        <v>2252</v>
      </c>
      <c r="C2402" s="25" t="s">
        <v>74</v>
      </c>
      <c r="D2402" s="25" t="s">
        <v>407</v>
      </c>
      <c r="E2402" s="24" t="b">
        <v>0</v>
      </c>
      <c r="F2402" s="25" t="s">
        <v>11</v>
      </c>
      <c r="G2402" s="25" t="s">
        <v>2253</v>
      </c>
      <c r="H2402" s="25" t="s">
        <v>2254</v>
      </c>
      <c r="I2402" s="25" t="s">
        <v>9485</v>
      </c>
      <c r="J2402" s="24">
        <v>5.922966657661291E-2</v>
      </c>
      <c r="K2402" s="24">
        <v>1.1755266307040685E-3</v>
      </c>
      <c r="L2402" s="24">
        <v>0.93959480679268315</v>
      </c>
    </row>
    <row r="2403" spans="1:12" ht="191.25" x14ac:dyDescent="0.2">
      <c r="A2403" s="25" t="s">
        <v>2247</v>
      </c>
      <c r="B2403" s="25" t="s">
        <v>2834</v>
      </c>
      <c r="C2403" s="25" t="s">
        <v>74</v>
      </c>
      <c r="D2403" s="25" t="s">
        <v>2780</v>
      </c>
      <c r="E2403" s="24" t="b">
        <v>0</v>
      </c>
      <c r="F2403" s="25" t="s">
        <v>11</v>
      </c>
      <c r="G2403" s="25" t="s">
        <v>2835</v>
      </c>
      <c r="H2403" s="25" t="s">
        <v>2249</v>
      </c>
      <c r="I2403" s="25" t="s">
        <v>2836</v>
      </c>
      <c r="J2403" s="24">
        <v>1.0651615057885597E-3</v>
      </c>
      <c r="K2403" s="24">
        <v>8.969875792777525E-5</v>
      </c>
      <c r="L2403" s="24">
        <v>0.99884513973628375</v>
      </c>
    </row>
    <row r="2404" spans="1:12" ht="267.75" x14ac:dyDescent="0.2">
      <c r="A2404" s="25" t="s">
        <v>2247</v>
      </c>
      <c r="B2404" s="25" t="s">
        <v>2837</v>
      </c>
      <c r="C2404" s="25" t="s">
        <v>74</v>
      </c>
      <c r="D2404" s="25" t="s">
        <v>2780</v>
      </c>
      <c r="E2404" s="24" t="b">
        <v>0</v>
      </c>
      <c r="F2404" s="25" t="s">
        <v>11</v>
      </c>
      <c r="G2404" s="25" t="s">
        <v>2254</v>
      </c>
      <c r="H2404" s="25" t="s">
        <v>2838</v>
      </c>
      <c r="I2404" s="25" t="s">
        <v>9590</v>
      </c>
      <c r="J2404" s="24">
        <v>9.5049691005441074E-4</v>
      </c>
      <c r="K2404" s="24">
        <v>3.3085760246068192E-4</v>
      </c>
      <c r="L2404" s="24">
        <v>0.9987186454874849</v>
      </c>
    </row>
    <row r="2405" spans="1:12" ht="102" x14ac:dyDescent="0.2">
      <c r="A2405" s="25" t="s">
        <v>2247</v>
      </c>
      <c r="B2405" s="25" t="s">
        <v>2903</v>
      </c>
      <c r="C2405" s="25" t="s">
        <v>74</v>
      </c>
      <c r="D2405" s="25" t="s">
        <v>2860</v>
      </c>
      <c r="E2405" s="24" t="b">
        <v>0</v>
      </c>
      <c r="F2405" s="25" t="s">
        <v>11</v>
      </c>
      <c r="G2405" s="25" t="s">
        <v>2904</v>
      </c>
      <c r="H2405" s="25" t="s">
        <v>9604</v>
      </c>
      <c r="I2405" s="25" t="s">
        <v>2906</v>
      </c>
      <c r="J2405" s="24">
        <v>4.8014607412331402E-6</v>
      </c>
      <c r="K2405" s="24">
        <v>8.3248222275372905E-7</v>
      </c>
      <c r="L2405" s="24">
        <v>0.99999436605703607</v>
      </c>
    </row>
    <row r="2406" spans="1:12" ht="153" x14ac:dyDescent="0.2">
      <c r="A2406" s="25" t="s">
        <v>2247</v>
      </c>
      <c r="B2406" s="25" t="s">
        <v>6234</v>
      </c>
      <c r="C2406" s="25" t="s">
        <v>74</v>
      </c>
      <c r="D2406" s="25" t="s">
        <v>5924</v>
      </c>
      <c r="E2406" s="24" t="b">
        <v>0</v>
      </c>
      <c r="F2406" s="25" t="s">
        <v>11</v>
      </c>
      <c r="G2406" s="25" t="s">
        <v>6235</v>
      </c>
      <c r="H2406" s="25" t="s">
        <v>6236</v>
      </c>
      <c r="I2406" s="25" t="s">
        <v>10477</v>
      </c>
      <c r="J2406" s="24">
        <v>1.5749098292937164E-2</v>
      </c>
      <c r="K2406" s="24">
        <v>8.4613927828462319E-5</v>
      </c>
      <c r="L2406" s="24">
        <v>0.98416628777923443</v>
      </c>
    </row>
    <row r="2407" spans="1:12" ht="114.75" x14ac:dyDescent="0.2">
      <c r="A2407" s="25" t="s">
        <v>2627</v>
      </c>
      <c r="B2407" s="25" t="s">
        <v>2632</v>
      </c>
      <c r="C2407" s="25" t="s">
        <v>74</v>
      </c>
      <c r="D2407" s="25" t="s">
        <v>407</v>
      </c>
      <c r="E2407" s="24" t="b">
        <v>0</v>
      </c>
      <c r="F2407" s="25" t="s">
        <v>11</v>
      </c>
      <c r="G2407" s="25" t="s">
        <v>9085</v>
      </c>
      <c r="H2407" s="25" t="s">
        <v>9545</v>
      </c>
      <c r="I2407" s="25" t="s">
        <v>9546</v>
      </c>
      <c r="J2407" s="24">
        <v>3.0387793120334304E-4</v>
      </c>
      <c r="K2407" s="24">
        <v>6.4345087106771248E-4</v>
      </c>
      <c r="L2407" s="24">
        <v>0.999052671197729</v>
      </c>
    </row>
    <row r="2408" spans="1:12" ht="102" x14ac:dyDescent="0.2">
      <c r="A2408" s="25" t="s">
        <v>2627</v>
      </c>
      <c r="B2408" s="25" t="s">
        <v>2635</v>
      </c>
      <c r="C2408" s="25" t="s">
        <v>74</v>
      </c>
      <c r="D2408" s="25" t="s">
        <v>407</v>
      </c>
      <c r="E2408" s="24" t="b">
        <v>0</v>
      </c>
      <c r="F2408" s="25" t="s">
        <v>11</v>
      </c>
      <c r="G2408" s="25" t="s">
        <v>9085</v>
      </c>
      <c r="H2408" s="25" t="s">
        <v>9547</v>
      </c>
      <c r="I2408" s="25" t="s">
        <v>9548</v>
      </c>
      <c r="J2408" s="24">
        <v>4.3357677457949681E-4</v>
      </c>
      <c r="K2408" s="24">
        <v>2.8053443412170572E-3</v>
      </c>
      <c r="L2408" s="24">
        <v>0.99676107888420351</v>
      </c>
    </row>
    <row r="2409" spans="1:12" ht="140.25" x14ac:dyDescent="0.2">
      <c r="A2409" s="25" t="s">
        <v>2627</v>
      </c>
      <c r="B2409" s="25" t="s">
        <v>2638</v>
      </c>
      <c r="C2409" s="25" t="s">
        <v>74</v>
      </c>
      <c r="D2409" s="25" t="s">
        <v>407</v>
      </c>
      <c r="E2409" s="24" t="b">
        <v>0</v>
      </c>
      <c r="F2409" s="25" t="s">
        <v>11</v>
      </c>
      <c r="G2409" s="25" t="s">
        <v>9085</v>
      </c>
      <c r="H2409" s="25" t="s">
        <v>9549</v>
      </c>
      <c r="I2409" s="25" t="s">
        <v>2640</v>
      </c>
      <c r="J2409" s="24">
        <v>3.5763245536858538E-4</v>
      </c>
      <c r="K2409" s="24">
        <v>6.263319628269785E-3</v>
      </c>
      <c r="L2409" s="24">
        <v>0.99337904791636167</v>
      </c>
    </row>
    <row r="2410" spans="1:12" ht="127.5" x14ac:dyDescent="0.2">
      <c r="A2410" s="25" t="s">
        <v>2627</v>
      </c>
      <c r="B2410" s="25" t="s">
        <v>2641</v>
      </c>
      <c r="C2410" s="25" t="s">
        <v>74</v>
      </c>
      <c r="D2410" s="25" t="s">
        <v>407</v>
      </c>
      <c r="E2410" s="24" t="b">
        <v>0</v>
      </c>
      <c r="F2410" s="25" t="s">
        <v>11</v>
      </c>
      <c r="G2410" s="25" t="s">
        <v>9085</v>
      </c>
      <c r="H2410" s="25" t="s">
        <v>9550</v>
      </c>
      <c r="I2410" s="25" t="s">
        <v>9551</v>
      </c>
      <c r="J2410" s="24">
        <v>8.9295501280155318E-4</v>
      </c>
      <c r="K2410" s="24">
        <v>5.4584603200835066E-3</v>
      </c>
      <c r="L2410" s="24">
        <v>0.99364858466711503</v>
      </c>
    </row>
    <row r="2411" spans="1:12" ht="127.5" x14ac:dyDescent="0.2">
      <c r="A2411" s="25" t="s">
        <v>2627</v>
      </c>
      <c r="B2411" s="25" t="s">
        <v>2644</v>
      </c>
      <c r="C2411" s="25" t="s">
        <v>74</v>
      </c>
      <c r="D2411" s="25" t="s">
        <v>407</v>
      </c>
      <c r="E2411" s="24" t="b">
        <v>0</v>
      </c>
      <c r="F2411" s="25" t="s">
        <v>11</v>
      </c>
      <c r="G2411" s="25" t="s">
        <v>2645</v>
      </c>
      <c r="H2411" s="25" t="s">
        <v>9552</v>
      </c>
      <c r="I2411" s="25" t="s">
        <v>2647</v>
      </c>
      <c r="J2411" s="24">
        <v>1.2264489981823029E-3</v>
      </c>
      <c r="K2411" s="24">
        <v>2.7232692677906423E-5</v>
      </c>
      <c r="L2411" s="24">
        <v>0.99874631830913974</v>
      </c>
    </row>
    <row r="2412" spans="1:12" ht="204" x14ac:dyDescent="0.2">
      <c r="A2412" s="25" t="s">
        <v>2627</v>
      </c>
      <c r="B2412" s="25" t="s">
        <v>2648</v>
      </c>
      <c r="C2412" s="25" t="s">
        <v>74</v>
      </c>
      <c r="D2412" s="25" t="s">
        <v>407</v>
      </c>
      <c r="E2412" s="24" t="b">
        <v>0</v>
      </c>
      <c r="F2412" s="25" t="s">
        <v>11</v>
      </c>
      <c r="G2412" s="25" t="s">
        <v>9085</v>
      </c>
      <c r="H2412" s="25" t="s">
        <v>9553</v>
      </c>
      <c r="I2412" s="25" t="s">
        <v>9554</v>
      </c>
      <c r="J2412" s="24">
        <v>3.1393700446514914E-4</v>
      </c>
      <c r="K2412" s="24">
        <v>4.4110607731698498E-3</v>
      </c>
      <c r="L2412" s="24">
        <v>0.99527500222236498</v>
      </c>
    </row>
    <row r="2413" spans="1:12" ht="76.5" x14ac:dyDescent="0.2">
      <c r="A2413" s="25" t="s">
        <v>273</v>
      </c>
      <c r="B2413" s="25" t="s">
        <v>2319</v>
      </c>
      <c r="C2413" s="25" t="s">
        <v>74</v>
      </c>
      <c r="D2413" s="25" t="s">
        <v>407</v>
      </c>
      <c r="E2413" s="24" t="b">
        <v>1</v>
      </c>
      <c r="F2413" s="25" t="s">
        <v>11</v>
      </c>
      <c r="G2413" s="25" t="s">
        <v>2332</v>
      </c>
      <c r="H2413" s="25" t="s">
        <v>2333</v>
      </c>
      <c r="I2413" s="25" t="s">
        <v>2334</v>
      </c>
      <c r="J2413" s="24">
        <v>1.1855448719216869E-23</v>
      </c>
      <c r="K2413" s="24">
        <v>2.5592997054957553E-10</v>
      </c>
      <c r="L2413" s="24">
        <v>0.99999999974407006</v>
      </c>
    </row>
    <row r="2414" spans="1:12" ht="280.5" x14ac:dyDescent="0.2">
      <c r="A2414" s="25" t="s">
        <v>1626</v>
      </c>
      <c r="B2414" s="25" t="s">
        <v>1631</v>
      </c>
      <c r="C2414" s="25" t="s">
        <v>74</v>
      </c>
      <c r="D2414" s="25" t="s">
        <v>407</v>
      </c>
      <c r="E2414" s="24" t="b">
        <v>0</v>
      </c>
      <c r="F2414" s="25" t="s">
        <v>11</v>
      </c>
      <c r="G2414" s="25" t="s">
        <v>1632</v>
      </c>
      <c r="H2414" s="25" t="s">
        <v>1633</v>
      </c>
      <c r="I2414" s="25" t="s">
        <v>9360</v>
      </c>
      <c r="J2414" s="24">
        <v>1.9690684222129801E-7</v>
      </c>
      <c r="K2414" s="24">
        <v>1.0217228752174442E-7</v>
      </c>
      <c r="L2414" s="24">
        <v>0.99999970092087032</v>
      </c>
    </row>
    <row r="2415" spans="1:12" ht="140.25" x14ac:dyDescent="0.2">
      <c r="A2415" s="25" t="s">
        <v>1626</v>
      </c>
      <c r="B2415" s="25" t="s">
        <v>1635</v>
      </c>
      <c r="C2415" s="25" t="s">
        <v>74</v>
      </c>
      <c r="D2415" s="25" t="s">
        <v>407</v>
      </c>
      <c r="E2415" s="24" t="b">
        <v>0</v>
      </c>
      <c r="F2415" s="25" t="s">
        <v>11</v>
      </c>
      <c r="G2415" s="25" t="s">
        <v>1633</v>
      </c>
      <c r="H2415" s="25" t="s">
        <v>1636</v>
      </c>
      <c r="I2415" s="25" t="s">
        <v>9361</v>
      </c>
      <c r="J2415" s="24">
        <v>5.2680641623030885E-6</v>
      </c>
      <c r="K2415" s="24">
        <v>1.7274001888294636E-7</v>
      </c>
      <c r="L2415" s="24">
        <v>0.99999455919581881</v>
      </c>
    </row>
    <row r="2416" spans="1:12" ht="140.25" x14ac:dyDescent="0.2">
      <c r="A2416" s="25" t="s">
        <v>1626</v>
      </c>
      <c r="B2416" s="25" t="s">
        <v>1638</v>
      </c>
      <c r="C2416" s="25" t="s">
        <v>74</v>
      </c>
      <c r="D2416" s="25" t="s">
        <v>407</v>
      </c>
      <c r="E2416" s="24" t="b">
        <v>0</v>
      </c>
      <c r="F2416" s="25" t="s">
        <v>11</v>
      </c>
      <c r="G2416" s="25" t="s">
        <v>1636</v>
      </c>
      <c r="H2416" s="25" t="s">
        <v>9361</v>
      </c>
      <c r="I2416" s="25" t="s">
        <v>9085</v>
      </c>
      <c r="J2416" s="24">
        <v>3.1840932346604591E-4</v>
      </c>
      <c r="K2416" s="24">
        <v>4.5034755236693758E-6</v>
      </c>
      <c r="L2416" s="24">
        <v>0.99967708720101023</v>
      </c>
    </row>
    <row r="2417" spans="1:12" ht="191.25" x14ac:dyDescent="0.2">
      <c r="A2417" s="25" t="s">
        <v>1626</v>
      </c>
      <c r="B2417" s="25" t="s">
        <v>1639</v>
      </c>
      <c r="C2417" s="25" t="s">
        <v>74</v>
      </c>
      <c r="D2417" s="25" t="s">
        <v>407</v>
      </c>
      <c r="E2417" s="24" t="b">
        <v>0</v>
      </c>
      <c r="F2417" s="25" t="s">
        <v>11</v>
      </c>
      <c r="G2417" s="25" t="s">
        <v>9085</v>
      </c>
      <c r="H2417" s="25" t="s">
        <v>9362</v>
      </c>
      <c r="I2417" s="25" t="s">
        <v>9363</v>
      </c>
      <c r="J2417" s="24">
        <v>1.9633695693353193E-4</v>
      </c>
      <c r="K2417" s="24">
        <v>2.3974277083070808E-4</v>
      </c>
      <c r="L2417" s="24">
        <v>0.99956392027223573</v>
      </c>
    </row>
    <row r="2418" spans="1:12" ht="76.5" x14ac:dyDescent="0.2">
      <c r="A2418" s="25" t="s">
        <v>1626</v>
      </c>
      <c r="B2418" s="25" t="s">
        <v>1642</v>
      </c>
      <c r="C2418" s="25" t="s">
        <v>74</v>
      </c>
      <c r="D2418" s="25" t="s">
        <v>407</v>
      </c>
      <c r="E2418" s="24" t="b">
        <v>0</v>
      </c>
      <c r="F2418" s="25" t="s">
        <v>11</v>
      </c>
      <c r="G2418" s="25" t="s">
        <v>1643</v>
      </c>
      <c r="H2418" s="25" t="s">
        <v>1644</v>
      </c>
      <c r="I2418" s="25" t="s">
        <v>9085</v>
      </c>
      <c r="J2418" s="24">
        <v>4.2210282795505557E-7</v>
      </c>
      <c r="K2418" s="24">
        <v>3.4158997835632156E-7</v>
      </c>
      <c r="L2418" s="24">
        <v>0.99999923630719356</v>
      </c>
    </row>
    <row r="2419" spans="1:12" ht="153" x14ac:dyDescent="0.2">
      <c r="A2419" s="25" t="s">
        <v>5812</v>
      </c>
      <c r="B2419" s="25" t="s">
        <v>5813</v>
      </c>
      <c r="C2419" s="25" t="s">
        <v>74</v>
      </c>
      <c r="D2419" s="25" t="s">
        <v>5775</v>
      </c>
      <c r="E2419" s="24" t="b">
        <v>0</v>
      </c>
      <c r="F2419" s="25" t="s">
        <v>11</v>
      </c>
      <c r="G2419" s="25" t="s">
        <v>5814</v>
      </c>
      <c r="H2419" s="25" t="s">
        <v>5815</v>
      </c>
      <c r="I2419" s="25" t="s">
        <v>5816</v>
      </c>
      <c r="J2419" s="24">
        <v>3.2199413984375039E-3</v>
      </c>
      <c r="K2419" s="24">
        <v>2.6313410837385385E-7</v>
      </c>
      <c r="L2419" s="24">
        <v>0.9967797954674541</v>
      </c>
    </row>
    <row r="2420" spans="1:12" ht="89.25" x14ac:dyDescent="0.2">
      <c r="A2420" s="25" t="s">
        <v>3152</v>
      </c>
      <c r="B2420" s="25" t="s">
        <v>3153</v>
      </c>
      <c r="C2420" s="25" t="s">
        <v>74</v>
      </c>
      <c r="D2420" s="25" t="s">
        <v>3036</v>
      </c>
      <c r="E2420" s="24" t="b">
        <v>0</v>
      </c>
      <c r="F2420" s="25" t="s">
        <v>11</v>
      </c>
      <c r="G2420" s="25" t="s">
        <v>9085</v>
      </c>
      <c r="H2420" s="25" t="s">
        <v>3154</v>
      </c>
      <c r="I2420" s="25" t="s">
        <v>3155</v>
      </c>
      <c r="J2420" s="24">
        <v>4.5268388524432744E-4</v>
      </c>
      <c r="K2420" s="24">
        <v>1.8183291378514037E-3</v>
      </c>
      <c r="L2420" s="24">
        <v>0.99772898697690426</v>
      </c>
    </row>
    <row r="2421" spans="1:12" ht="255" x14ac:dyDescent="0.2">
      <c r="A2421" s="25" t="s">
        <v>3152</v>
      </c>
      <c r="B2421" s="25" t="s">
        <v>3156</v>
      </c>
      <c r="C2421" s="25" t="s">
        <v>74</v>
      </c>
      <c r="D2421" s="25" t="s">
        <v>3036</v>
      </c>
      <c r="E2421" s="24" t="b">
        <v>0</v>
      </c>
      <c r="F2421" s="25" t="s">
        <v>11</v>
      </c>
      <c r="G2421" s="25" t="s">
        <v>3157</v>
      </c>
      <c r="H2421" s="25" t="s">
        <v>3158</v>
      </c>
      <c r="I2421" s="25" t="s">
        <v>3159</v>
      </c>
      <c r="J2421" s="24">
        <v>1.2735540527565902E-3</v>
      </c>
      <c r="K2421" s="24">
        <v>2.0077755820630482E-3</v>
      </c>
      <c r="L2421" s="24">
        <v>0.99671867036518047</v>
      </c>
    </row>
    <row r="2422" spans="1:12" ht="114.75" x14ac:dyDescent="0.2">
      <c r="A2422" s="25" t="s">
        <v>8849</v>
      </c>
      <c r="B2422" s="25" t="s">
        <v>8850</v>
      </c>
      <c r="C2422" s="25" t="s">
        <v>74</v>
      </c>
      <c r="D2422" s="25" t="s">
        <v>8821</v>
      </c>
      <c r="E2422" s="24" t="b">
        <v>0</v>
      </c>
      <c r="F2422" s="25" t="s">
        <v>11</v>
      </c>
      <c r="G2422" s="25" t="s">
        <v>11256</v>
      </c>
      <c r="H2422" s="25" t="s">
        <v>8852</v>
      </c>
      <c r="I2422" s="25" t="s">
        <v>8853</v>
      </c>
      <c r="J2422" s="24">
        <v>2.1588391360383049E-4</v>
      </c>
      <c r="K2422" s="24">
        <v>1.1193331325003855E-11</v>
      </c>
      <c r="L2422" s="24">
        <v>0.99978411607520279</v>
      </c>
    </row>
    <row r="2423" spans="1:12" ht="216.75" x14ac:dyDescent="0.2">
      <c r="A2423" s="25" t="s">
        <v>1462</v>
      </c>
      <c r="B2423" s="25" t="s">
        <v>1463</v>
      </c>
      <c r="C2423" s="25" t="s">
        <v>74</v>
      </c>
      <c r="D2423" s="25" t="s">
        <v>407</v>
      </c>
      <c r="E2423" s="24" t="b">
        <v>1</v>
      </c>
      <c r="F2423" s="25" t="s">
        <v>11</v>
      </c>
      <c r="G2423" s="25" t="s">
        <v>9085</v>
      </c>
      <c r="H2423" s="25" t="s">
        <v>1470</v>
      </c>
      <c r="I2423" s="25" t="s">
        <v>9343</v>
      </c>
      <c r="J2423" s="24">
        <v>9.7600664055722483E-22</v>
      </c>
      <c r="K2423" s="24">
        <v>1.1506234487094116E-13</v>
      </c>
      <c r="L2423" s="24">
        <v>0.99999999999988498</v>
      </c>
    </row>
    <row r="2424" spans="1:12" ht="242.25" x14ac:dyDescent="0.2">
      <c r="A2424" s="25" t="s">
        <v>1556</v>
      </c>
      <c r="B2424" s="25" t="s">
        <v>1561</v>
      </c>
      <c r="C2424" s="25" t="s">
        <v>74</v>
      </c>
      <c r="D2424" s="25" t="s">
        <v>407</v>
      </c>
      <c r="E2424" s="24" t="b">
        <v>0</v>
      </c>
      <c r="F2424" s="25" t="s">
        <v>11</v>
      </c>
      <c r="G2424" s="25" t="s">
        <v>1562</v>
      </c>
      <c r="H2424" s="25" t="s">
        <v>1563</v>
      </c>
      <c r="I2424" s="25" t="s">
        <v>9353</v>
      </c>
      <c r="J2424" s="24">
        <v>0.17623741295584613</v>
      </c>
      <c r="K2424" s="24">
        <v>1.7144637202934518E-5</v>
      </c>
      <c r="L2424" s="24">
        <v>0.82374544240695091</v>
      </c>
    </row>
    <row r="2425" spans="1:12" ht="114.75" x14ac:dyDescent="0.2">
      <c r="A2425" s="25" t="s">
        <v>1556</v>
      </c>
      <c r="B2425" s="25" t="s">
        <v>1568</v>
      </c>
      <c r="C2425" s="25" t="s">
        <v>74</v>
      </c>
      <c r="D2425" s="25" t="s">
        <v>407</v>
      </c>
      <c r="E2425" s="24" t="b">
        <v>0</v>
      </c>
      <c r="F2425" s="25" t="s">
        <v>11</v>
      </c>
      <c r="G2425" s="25" t="s">
        <v>9085</v>
      </c>
      <c r="H2425" s="25" t="s">
        <v>1569</v>
      </c>
      <c r="I2425" s="25" t="s">
        <v>1570</v>
      </c>
      <c r="J2425" s="24">
        <v>1.7298461392033952E-2</v>
      </c>
      <c r="K2425" s="24">
        <v>1.5642627078931019E-6</v>
      </c>
      <c r="L2425" s="24">
        <v>0.98269997434525813</v>
      </c>
    </row>
    <row r="2426" spans="1:12" ht="89.25" x14ac:dyDescent="0.2">
      <c r="A2426" s="25" t="s">
        <v>1024</v>
      </c>
      <c r="B2426" s="25" t="s">
        <v>4595</v>
      </c>
      <c r="C2426" s="25" t="s">
        <v>74</v>
      </c>
      <c r="D2426" s="25" t="s">
        <v>4127</v>
      </c>
      <c r="E2426" s="24" t="b">
        <v>0</v>
      </c>
      <c r="F2426" s="25" t="s">
        <v>11</v>
      </c>
      <c r="G2426" s="25" t="s">
        <v>4596</v>
      </c>
      <c r="H2426" s="25" t="s">
        <v>4597</v>
      </c>
      <c r="I2426" s="25" t="s">
        <v>10023</v>
      </c>
      <c r="J2426" s="24">
        <v>1.3437915377231109E-5</v>
      </c>
      <c r="K2426" s="24">
        <v>1.6098827070614129E-9</v>
      </c>
      <c r="L2426" s="24">
        <v>0.99998656047473999</v>
      </c>
    </row>
    <row r="2427" spans="1:12" ht="178.5" x14ac:dyDescent="0.2">
      <c r="A2427" s="25" t="s">
        <v>1024</v>
      </c>
      <c r="B2427" s="25" t="s">
        <v>4599</v>
      </c>
      <c r="C2427" s="25" t="s">
        <v>74</v>
      </c>
      <c r="D2427" s="25" t="s">
        <v>4127</v>
      </c>
      <c r="E2427" s="24" t="b">
        <v>0</v>
      </c>
      <c r="F2427" s="25" t="s">
        <v>11</v>
      </c>
      <c r="G2427" s="25" t="s">
        <v>10024</v>
      </c>
      <c r="H2427" s="25" t="s">
        <v>4601</v>
      </c>
      <c r="I2427" s="25" t="s">
        <v>10025</v>
      </c>
      <c r="J2427" s="24">
        <v>1.1914761929470378E-5</v>
      </c>
      <c r="K2427" s="24">
        <v>1.405028617957101E-9</v>
      </c>
      <c r="L2427" s="24">
        <v>0.99998808383304183</v>
      </c>
    </row>
    <row r="2428" spans="1:12" ht="165.75" x14ac:dyDescent="0.2">
      <c r="A2428" s="25" t="s">
        <v>5719</v>
      </c>
      <c r="B2428" s="25" t="s">
        <v>5720</v>
      </c>
      <c r="C2428" s="25" t="s">
        <v>74</v>
      </c>
      <c r="D2428" s="25" t="s">
        <v>4127</v>
      </c>
      <c r="E2428" s="24" t="b">
        <v>0</v>
      </c>
      <c r="F2428" s="25" t="s">
        <v>11</v>
      </c>
      <c r="G2428" s="25" t="s">
        <v>5725</v>
      </c>
      <c r="H2428" s="25" t="s">
        <v>5726</v>
      </c>
      <c r="I2428" s="25" t="s">
        <v>5727</v>
      </c>
      <c r="J2428" s="24">
        <v>4.2991603292152545E-7</v>
      </c>
      <c r="K2428" s="24">
        <v>1.5122351532282254E-9</v>
      </c>
      <c r="L2428" s="24">
        <v>0.99999956857173189</v>
      </c>
    </row>
    <row r="2429" spans="1:12" ht="140.25" x14ac:dyDescent="0.2">
      <c r="A2429" s="25" t="s">
        <v>5719</v>
      </c>
      <c r="B2429" s="25" t="s">
        <v>5720</v>
      </c>
      <c r="C2429" s="25" t="s">
        <v>74</v>
      </c>
      <c r="D2429" s="25" t="s">
        <v>4127</v>
      </c>
      <c r="E2429" s="24" t="b">
        <v>1</v>
      </c>
      <c r="F2429" s="25" t="s">
        <v>11</v>
      </c>
      <c r="G2429" s="25" t="s">
        <v>9085</v>
      </c>
      <c r="H2429" s="25" t="s">
        <v>10369</v>
      </c>
      <c r="I2429" s="25" t="s">
        <v>5729</v>
      </c>
      <c r="J2429" s="24">
        <v>4.9706001129222193E-23</v>
      </c>
      <c r="K2429" s="24">
        <v>8.5146907012048645E-15</v>
      </c>
      <c r="L2429" s="24">
        <v>0.99999999999999156</v>
      </c>
    </row>
    <row r="2430" spans="1:12" ht="76.5" x14ac:dyDescent="0.2">
      <c r="A2430" s="25" t="s">
        <v>5719</v>
      </c>
      <c r="B2430" s="25" t="s">
        <v>5730</v>
      </c>
      <c r="C2430" s="25" t="s">
        <v>74</v>
      </c>
      <c r="D2430" s="25" t="s">
        <v>4127</v>
      </c>
      <c r="E2430" s="24" t="b">
        <v>1</v>
      </c>
      <c r="F2430" s="25" t="s">
        <v>11</v>
      </c>
      <c r="G2430" s="25" t="s">
        <v>5731</v>
      </c>
      <c r="H2430" s="25" t="s">
        <v>5732</v>
      </c>
      <c r="I2430" s="25" t="s">
        <v>5733</v>
      </c>
      <c r="J2430" s="24">
        <v>6.572047066187908E-19</v>
      </c>
      <c r="K2430" s="24">
        <v>5.7697487687277684E-14</v>
      </c>
      <c r="L2430" s="24">
        <v>0.99999999999994227</v>
      </c>
    </row>
    <row r="2431" spans="1:12" ht="89.25" x14ac:dyDescent="0.2">
      <c r="A2431" s="25" t="s">
        <v>164</v>
      </c>
      <c r="B2431" s="25" t="s">
        <v>2874</v>
      </c>
      <c r="C2431" s="25" t="s">
        <v>74</v>
      </c>
      <c r="D2431" s="25" t="s">
        <v>2860</v>
      </c>
      <c r="E2431" s="24" t="b">
        <v>0</v>
      </c>
      <c r="F2431" s="25" t="s">
        <v>11</v>
      </c>
      <c r="G2431" s="25" t="s">
        <v>2875</v>
      </c>
      <c r="H2431" s="25" t="s">
        <v>2876</v>
      </c>
      <c r="I2431" s="25" t="s">
        <v>2877</v>
      </c>
      <c r="J2431" s="24">
        <v>4.3162206065369488E-7</v>
      </c>
      <c r="K2431" s="24">
        <v>1.3020261902349409E-5</v>
      </c>
      <c r="L2431" s="24">
        <v>0.99998654811603693</v>
      </c>
    </row>
    <row r="2432" spans="1:12" ht="140.25" x14ac:dyDescent="0.2">
      <c r="A2432" s="25" t="s">
        <v>164</v>
      </c>
      <c r="B2432" s="25" t="s">
        <v>3887</v>
      </c>
      <c r="C2432" s="25" t="s">
        <v>74</v>
      </c>
      <c r="D2432" s="25" t="s">
        <v>3823</v>
      </c>
      <c r="E2432" s="24" t="b">
        <v>0</v>
      </c>
      <c r="F2432" s="25" t="s">
        <v>11</v>
      </c>
      <c r="G2432" s="25" t="s">
        <v>3888</v>
      </c>
      <c r="H2432" s="25" t="s">
        <v>9767</v>
      </c>
      <c r="I2432" s="25" t="s">
        <v>3890</v>
      </c>
      <c r="J2432" s="24">
        <v>5.5629814001275436E-8</v>
      </c>
      <c r="K2432" s="24">
        <v>8.4601698640317372E-10</v>
      </c>
      <c r="L2432" s="24">
        <v>0.99999994352416899</v>
      </c>
    </row>
    <row r="2433" spans="1:12" ht="204" x14ac:dyDescent="0.2">
      <c r="A2433" s="25" t="s">
        <v>3248</v>
      </c>
      <c r="B2433" s="25" t="s">
        <v>3709</v>
      </c>
      <c r="C2433" s="25" t="s">
        <v>74</v>
      </c>
      <c r="D2433" s="25" t="s">
        <v>3710</v>
      </c>
      <c r="E2433" s="24" t="b">
        <v>0</v>
      </c>
      <c r="F2433" s="25" t="s">
        <v>11</v>
      </c>
      <c r="G2433" s="25" t="s">
        <v>3761</v>
      </c>
      <c r="H2433" s="25" t="s">
        <v>3762</v>
      </c>
      <c r="I2433" s="25" t="s">
        <v>9744</v>
      </c>
      <c r="J2433" s="24">
        <v>3.9072376851567091E-7</v>
      </c>
      <c r="K2433" s="24">
        <v>6.7573287399243076E-6</v>
      </c>
      <c r="L2433" s="24">
        <v>0.99999285194749155</v>
      </c>
    </row>
    <row r="2434" spans="1:12" ht="140.25" x14ac:dyDescent="0.2">
      <c r="A2434" s="25" t="s">
        <v>3248</v>
      </c>
      <c r="B2434" s="25" t="s">
        <v>3709</v>
      </c>
      <c r="C2434" s="25" t="s">
        <v>74</v>
      </c>
      <c r="D2434" s="25" t="s">
        <v>3710</v>
      </c>
      <c r="E2434" s="24" t="b">
        <v>0</v>
      </c>
      <c r="F2434" s="25" t="s">
        <v>11</v>
      </c>
      <c r="G2434" s="25" t="s">
        <v>9745</v>
      </c>
      <c r="H2434" s="25" t="s">
        <v>3765</v>
      </c>
      <c r="I2434" s="25" t="s">
        <v>3766</v>
      </c>
      <c r="J2434" s="24">
        <v>2.9614485330403959E-10</v>
      </c>
      <c r="K2434" s="24">
        <v>7.0809531320490714E-12</v>
      </c>
      <c r="L2434" s="24">
        <v>0.99999999969677411</v>
      </c>
    </row>
    <row r="2435" spans="1:12" ht="127.5" x14ac:dyDescent="0.2">
      <c r="A2435" s="25" t="s">
        <v>1956</v>
      </c>
      <c r="B2435" s="25" t="s">
        <v>1957</v>
      </c>
      <c r="C2435" s="25" t="s">
        <v>74</v>
      </c>
      <c r="D2435" s="25" t="s">
        <v>407</v>
      </c>
      <c r="E2435" s="24" t="b">
        <v>0</v>
      </c>
      <c r="F2435" s="25" t="s">
        <v>11</v>
      </c>
      <c r="G2435" s="25" t="s">
        <v>1958</v>
      </c>
      <c r="H2435" s="25" t="s">
        <v>1959</v>
      </c>
      <c r="I2435" s="25" t="s">
        <v>9085</v>
      </c>
      <c r="J2435" s="24">
        <v>5.8488646388911262E-7</v>
      </c>
      <c r="K2435" s="24">
        <v>1.7855427841677929E-8</v>
      </c>
      <c r="L2435" s="24">
        <v>0.99999939725810827</v>
      </c>
    </row>
    <row r="2436" spans="1:12" ht="280.5" x14ac:dyDescent="0.2">
      <c r="A2436" s="25" t="s">
        <v>1273</v>
      </c>
      <c r="B2436" s="25" t="s">
        <v>4826</v>
      </c>
      <c r="C2436" s="25" t="s">
        <v>74</v>
      </c>
      <c r="D2436" s="25" t="s">
        <v>4127</v>
      </c>
      <c r="E2436" s="24" t="b">
        <v>0</v>
      </c>
      <c r="F2436" s="25" t="s">
        <v>11</v>
      </c>
      <c r="G2436" s="25" t="s">
        <v>10124</v>
      </c>
      <c r="H2436" s="25" t="s">
        <v>10125</v>
      </c>
      <c r="I2436" s="25" t="s">
        <v>10126</v>
      </c>
      <c r="J2436" s="24">
        <v>3.8466946310160636E-6</v>
      </c>
      <c r="K2436" s="24">
        <v>1.1830153691389187E-8</v>
      </c>
      <c r="L2436" s="24">
        <v>0.99999614147521543</v>
      </c>
    </row>
    <row r="2437" spans="1:12" ht="204" x14ac:dyDescent="0.2">
      <c r="A2437" s="25" t="s">
        <v>1273</v>
      </c>
      <c r="B2437" s="25" t="s">
        <v>8920</v>
      </c>
      <c r="C2437" s="25" t="s">
        <v>74</v>
      </c>
      <c r="D2437" s="25" t="s">
        <v>8821</v>
      </c>
      <c r="E2437" s="24" t="b">
        <v>0</v>
      </c>
      <c r="F2437" s="25" t="s">
        <v>11</v>
      </c>
      <c r="G2437" s="25" t="s">
        <v>8921</v>
      </c>
      <c r="H2437" s="25" t="s">
        <v>11272</v>
      </c>
      <c r="I2437" s="25" t="s">
        <v>11273</v>
      </c>
      <c r="J2437" s="24">
        <v>1.3686716005686682E-5</v>
      </c>
      <c r="K2437" s="24">
        <v>4.4953784285156912E-10</v>
      </c>
      <c r="L2437" s="24">
        <v>0.99998631283445638</v>
      </c>
    </row>
    <row r="2438" spans="1:12" ht="140.25" x14ac:dyDescent="0.2">
      <c r="A2438" s="25" t="s">
        <v>1906</v>
      </c>
      <c r="B2438" s="25" t="s">
        <v>1907</v>
      </c>
      <c r="C2438" s="25" t="s">
        <v>74</v>
      </c>
      <c r="D2438" s="25" t="s">
        <v>407</v>
      </c>
      <c r="E2438" s="24" t="b">
        <v>0</v>
      </c>
      <c r="F2438" s="25" t="s">
        <v>11</v>
      </c>
      <c r="G2438" s="25" t="s">
        <v>1911</v>
      </c>
      <c r="H2438" s="25" t="s">
        <v>1912</v>
      </c>
      <c r="I2438" s="25" t="s">
        <v>9419</v>
      </c>
      <c r="J2438" s="24">
        <v>0.34244873466828446</v>
      </c>
      <c r="K2438" s="24">
        <v>6.6286711100633664E-3</v>
      </c>
      <c r="L2438" s="24">
        <v>0.65092259422165211</v>
      </c>
    </row>
    <row r="2439" spans="1:12" ht="280.5" x14ac:dyDescent="0.2">
      <c r="A2439" s="25" t="s">
        <v>3381</v>
      </c>
      <c r="B2439" s="25" t="s">
        <v>3382</v>
      </c>
      <c r="C2439" s="25" t="s">
        <v>74</v>
      </c>
      <c r="D2439" s="25" t="s">
        <v>3036</v>
      </c>
      <c r="E2439" s="24" t="b">
        <v>0</v>
      </c>
      <c r="F2439" s="25" t="s">
        <v>11</v>
      </c>
      <c r="G2439" s="25" t="s">
        <v>9667</v>
      </c>
      <c r="H2439" s="25" t="s">
        <v>9668</v>
      </c>
      <c r="I2439" s="25" t="s">
        <v>9669</v>
      </c>
      <c r="J2439" s="24">
        <v>5.6965270663818542E-7</v>
      </c>
      <c r="K2439" s="24">
        <v>1.216458024203119E-6</v>
      </c>
      <c r="L2439" s="24">
        <v>0.99999821388926924</v>
      </c>
    </row>
    <row r="2440" spans="1:12" ht="216.75" x14ac:dyDescent="0.2">
      <c r="A2440" s="25" t="s">
        <v>3381</v>
      </c>
      <c r="B2440" s="25" t="s">
        <v>3382</v>
      </c>
      <c r="C2440" s="25" t="s">
        <v>74</v>
      </c>
      <c r="D2440" s="25" t="s">
        <v>3036</v>
      </c>
      <c r="E2440" s="24" t="b">
        <v>0</v>
      </c>
      <c r="F2440" s="25" t="s">
        <v>11</v>
      </c>
      <c r="G2440" s="25" t="s">
        <v>9670</v>
      </c>
      <c r="H2440" s="25" t="s">
        <v>9671</v>
      </c>
      <c r="I2440" s="25" t="s">
        <v>9672</v>
      </c>
      <c r="J2440" s="24">
        <v>1.4128145132388796E-5</v>
      </c>
      <c r="K2440" s="24">
        <v>1.1131111983798546E-6</v>
      </c>
      <c r="L2440" s="24">
        <v>0.9999847587436691</v>
      </c>
    </row>
    <row r="2441" spans="1:12" ht="102" x14ac:dyDescent="0.2">
      <c r="A2441" s="25" t="s">
        <v>3381</v>
      </c>
      <c r="B2441" s="25" t="s">
        <v>3382</v>
      </c>
      <c r="C2441" s="25" t="s">
        <v>74</v>
      </c>
      <c r="D2441" s="25" t="s">
        <v>3036</v>
      </c>
      <c r="E2441" s="24" t="b">
        <v>0</v>
      </c>
      <c r="F2441" s="25" t="s">
        <v>11</v>
      </c>
      <c r="G2441" s="25" t="s">
        <v>9673</v>
      </c>
      <c r="H2441" s="25" t="s">
        <v>3390</v>
      </c>
      <c r="I2441" s="25" t="s">
        <v>9674</v>
      </c>
      <c r="J2441" s="24">
        <v>1.9781722837207993E-5</v>
      </c>
      <c r="K2441" s="24">
        <v>7.5708970655761663E-4</v>
      </c>
      <c r="L2441" s="24">
        <v>0.99922312857060513</v>
      </c>
    </row>
    <row r="2442" spans="1:12" ht="178.5" x14ac:dyDescent="0.2">
      <c r="A2442" s="25" t="s">
        <v>1241</v>
      </c>
      <c r="B2442" s="25" t="s">
        <v>1246</v>
      </c>
      <c r="C2442" s="25" t="s">
        <v>74</v>
      </c>
      <c r="D2442" s="25" t="s">
        <v>407</v>
      </c>
      <c r="E2442" s="24" t="b">
        <v>0</v>
      </c>
      <c r="F2442" s="25" t="s">
        <v>11</v>
      </c>
      <c r="G2442" s="25" t="s">
        <v>1247</v>
      </c>
      <c r="H2442" s="25" t="s">
        <v>1248</v>
      </c>
      <c r="I2442" s="25" t="s">
        <v>9296</v>
      </c>
      <c r="J2442" s="24">
        <v>1.2575965739762946E-7</v>
      </c>
      <c r="K2442" s="24">
        <v>6.9776689938531804E-9</v>
      </c>
      <c r="L2442" s="24">
        <v>0.99999986726267365</v>
      </c>
    </row>
    <row r="2443" spans="1:12" ht="165.75" x14ac:dyDescent="0.2">
      <c r="A2443" s="25" t="s">
        <v>7416</v>
      </c>
      <c r="B2443" s="25" t="s">
        <v>7417</v>
      </c>
      <c r="C2443" s="25" t="s">
        <v>74</v>
      </c>
      <c r="D2443" s="25" t="s">
        <v>6339</v>
      </c>
      <c r="E2443" s="24" t="b">
        <v>0</v>
      </c>
      <c r="F2443" s="25" t="s">
        <v>11</v>
      </c>
      <c r="G2443" s="25" t="s">
        <v>7418</v>
      </c>
      <c r="H2443" s="25" t="s">
        <v>10818</v>
      </c>
      <c r="I2443" s="25" t="s">
        <v>7420</v>
      </c>
      <c r="J2443" s="24">
        <v>6.3567038096372638E-8</v>
      </c>
      <c r="K2443" s="24">
        <v>4.0953194107582603E-9</v>
      </c>
      <c r="L2443" s="24">
        <v>0.99999993233764239</v>
      </c>
    </row>
    <row r="2444" spans="1:12" ht="153" x14ac:dyDescent="0.2">
      <c r="A2444" s="25" t="s">
        <v>7416</v>
      </c>
      <c r="B2444" s="25" t="s">
        <v>7421</v>
      </c>
      <c r="C2444" s="25" t="s">
        <v>74</v>
      </c>
      <c r="D2444" s="25" t="s">
        <v>6339</v>
      </c>
      <c r="E2444" s="24" t="b">
        <v>0</v>
      </c>
      <c r="F2444" s="25" t="s">
        <v>11</v>
      </c>
      <c r="G2444" s="25" t="s">
        <v>7422</v>
      </c>
      <c r="H2444" s="25" t="s">
        <v>7423</v>
      </c>
      <c r="I2444" s="25" t="s">
        <v>10819</v>
      </c>
      <c r="J2444" s="24">
        <v>9.3034904465366989E-6</v>
      </c>
      <c r="K2444" s="24">
        <v>7.6223699550034233E-6</v>
      </c>
      <c r="L2444" s="24">
        <v>0.99998307413959842</v>
      </c>
    </row>
    <row r="2445" spans="1:12" ht="204" x14ac:dyDescent="0.2">
      <c r="A2445" s="25" t="s">
        <v>7416</v>
      </c>
      <c r="B2445" s="25" t="s">
        <v>7421</v>
      </c>
      <c r="C2445" s="25" t="s">
        <v>74</v>
      </c>
      <c r="D2445" s="25" t="s">
        <v>6339</v>
      </c>
      <c r="E2445" s="24" t="b">
        <v>0</v>
      </c>
      <c r="F2445" s="25" t="s">
        <v>11</v>
      </c>
      <c r="G2445" s="25" t="s">
        <v>7423</v>
      </c>
      <c r="H2445" s="25" t="s">
        <v>7425</v>
      </c>
      <c r="I2445" s="25" t="s">
        <v>10820</v>
      </c>
      <c r="J2445" s="24">
        <v>2.4870229855070225E-7</v>
      </c>
      <c r="K2445" s="24">
        <v>9.2948865174280186E-8</v>
      </c>
      <c r="L2445" s="24">
        <v>0.99999965834883631</v>
      </c>
    </row>
    <row r="2446" spans="1:12" ht="114.75" x14ac:dyDescent="0.2">
      <c r="A2446" s="25" t="s">
        <v>7416</v>
      </c>
      <c r="B2446" s="25" t="s">
        <v>7427</v>
      </c>
      <c r="C2446" s="25" t="s">
        <v>74</v>
      </c>
      <c r="D2446" s="25" t="s">
        <v>6339</v>
      </c>
      <c r="E2446" s="24" t="b">
        <v>0</v>
      </c>
      <c r="F2446" s="25" t="s">
        <v>11</v>
      </c>
      <c r="G2446" s="25" t="s">
        <v>10821</v>
      </c>
      <c r="H2446" s="25" t="s">
        <v>7429</v>
      </c>
      <c r="I2446" s="25" t="s">
        <v>7430</v>
      </c>
      <c r="J2446" s="24">
        <v>3.4222576421621527E-6</v>
      </c>
      <c r="K2446" s="24">
        <v>6.4869701875515936E-10</v>
      </c>
      <c r="L2446" s="24">
        <v>0.99999657709366085</v>
      </c>
    </row>
    <row r="2447" spans="1:12" ht="140.25" x14ac:dyDescent="0.2">
      <c r="A2447" s="25" t="s">
        <v>7416</v>
      </c>
      <c r="B2447" s="25" t="s">
        <v>7427</v>
      </c>
      <c r="C2447" s="25" t="s">
        <v>74</v>
      </c>
      <c r="D2447" s="25" t="s">
        <v>6339</v>
      </c>
      <c r="E2447" s="24" t="b">
        <v>0</v>
      </c>
      <c r="F2447" s="25" t="s">
        <v>11</v>
      </c>
      <c r="G2447" s="25" t="s">
        <v>9085</v>
      </c>
      <c r="H2447" s="25" t="s">
        <v>10822</v>
      </c>
      <c r="I2447" s="25" t="s">
        <v>9085</v>
      </c>
      <c r="J2447" s="24">
        <v>1.294891866548139E-10</v>
      </c>
      <c r="K2447" s="24">
        <v>2.0509128841939288E-11</v>
      </c>
      <c r="L2447" s="24">
        <v>0.99999999985000176</v>
      </c>
    </row>
    <row r="2448" spans="1:12" ht="102" x14ac:dyDescent="0.2">
      <c r="A2448" s="25" t="s">
        <v>5898</v>
      </c>
      <c r="B2448" s="25" t="s">
        <v>5899</v>
      </c>
      <c r="C2448" s="25" t="s">
        <v>74</v>
      </c>
      <c r="D2448" s="25" t="s">
        <v>5869</v>
      </c>
      <c r="E2448" s="24" t="b">
        <v>0</v>
      </c>
      <c r="F2448" s="25" t="s">
        <v>11</v>
      </c>
      <c r="G2448" s="25" t="s">
        <v>5900</v>
      </c>
      <c r="H2448" s="25" t="s">
        <v>5901</v>
      </c>
      <c r="I2448" s="25" t="s">
        <v>5902</v>
      </c>
      <c r="J2448" s="24">
        <v>1.1686259641109527E-4</v>
      </c>
      <c r="K2448" s="24">
        <v>1.5807804574007121E-7</v>
      </c>
      <c r="L2448" s="24">
        <v>0.99988297932554315</v>
      </c>
    </row>
    <row r="2449" spans="1:12" ht="165.75" x14ac:dyDescent="0.2">
      <c r="A2449" s="25" t="s">
        <v>5898</v>
      </c>
      <c r="B2449" s="25" t="s">
        <v>5903</v>
      </c>
      <c r="C2449" s="25" t="s">
        <v>74</v>
      </c>
      <c r="D2449" s="25" t="s">
        <v>5869</v>
      </c>
      <c r="E2449" s="24" t="b">
        <v>0</v>
      </c>
      <c r="F2449" s="25" t="s">
        <v>11</v>
      </c>
      <c r="G2449" s="25" t="s">
        <v>5904</v>
      </c>
      <c r="H2449" s="25" t="s">
        <v>5905</v>
      </c>
      <c r="I2449" s="25" t="s">
        <v>10393</v>
      </c>
      <c r="J2449" s="24">
        <v>7.7016599587693195E-6</v>
      </c>
      <c r="K2449" s="24">
        <v>1.6630982092952662E-7</v>
      </c>
      <c r="L2449" s="24">
        <v>0.99999213203022042</v>
      </c>
    </row>
    <row r="2450" spans="1:12" ht="127.5" x14ac:dyDescent="0.2">
      <c r="A2450" s="25" t="s">
        <v>3141</v>
      </c>
      <c r="B2450" s="25" t="s">
        <v>3142</v>
      </c>
      <c r="C2450" s="25" t="s">
        <v>74</v>
      </c>
      <c r="D2450" s="25" t="s">
        <v>3036</v>
      </c>
      <c r="E2450" s="24" t="b">
        <v>0</v>
      </c>
      <c r="F2450" s="25" t="s">
        <v>11</v>
      </c>
      <c r="G2450" s="25" t="s">
        <v>3146</v>
      </c>
      <c r="H2450" s="25" t="s">
        <v>3147</v>
      </c>
      <c r="I2450" s="25" t="s">
        <v>9634</v>
      </c>
      <c r="J2450" s="24">
        <v>1.7706313559854455E-3</v>
      </c>
      <c r="K2450" s="24">
        <v>4.2365564657276505E-2</v>
      </c>
      <c r="L2450" s="24">
        <v>0.95586380398673809</v>
      </c>
    </row>
    <row r="2451" spans="1:12" ht="114.75" x14ac:dyDescent="0.2">
      <c r="A2451" s="25" t="s">
        <v>3141</v>
      </c>
      <c r="B2451" s="25" t="s">
        <v>3149</v>
      </c>
      <c r="C2451" s="25" t="s">
        <v>74</v>
      </c>
      <c r="D2451" s="25" t="s">
        <v>3036</v>
      </c>
      <c r="E2451" s="24" t="b">
        <v>0</v>
      </c>
      <c r="F2451" s="25" t="s">
        <v>11</v>
      </c>
      <c r="G2451" s="25" t="s">
        <v>9635</v>
      </c>
      <c r="H2451" s="25" t="s">
        <v>9636</v>
      </c>
      <c r="I2451" s="25" t="s">
        <v>9085</v>
      </c>
      <c r="J2451" s="24">
        <v>1.183566198182441E-10</v>
      </c>
      <c r="K2451" s="24">
        <v>1.8204679775802684E-8</v>
      </c>
      <c r="L2451" s="24">
        <v>0.99999998167696369</v>
      </c>
    </row>
    <row r="2452" spans="1:12" ht="102" x14ac:dyDescent="0.2">
      <c r="A2452" s="25" t="s">
        <v>1057</v>
      </c>
      <c r="B2452" s="25" t="s">
        <v>3714</v>
      </c>
      <c r="C2452" s="25" t="s">
        <v>74</v>
      </c>
      <c r="D2452" s="25" t="s">
        <v>3710</v>
      </c>
      <c r="E2452" s="24" t="b">
        <v>0</v>
      </c>
      <c r="F2452" s="25" t="s">
        <v>11</v>
      </c>
      <c r="G2452" s="25" t="s">
        <v>3715</v>
      </c>
      <c r="H2452" s="25" t="s">
        <v>3716</v>
      </c>
      <c r="I2452" s="25" t="s">
        <v>3717</v>
      </c>
      <c r="J2452" s="24">
        <v>7.8235782516527643E-8</v>
      </c>
      <c r="K2452" s="24">
        <v>5.6348346777798582E-9</v>
      </c>
      <c r="L2452" s="24">
        <v>0.99999991612938277</v>
      </c>
    </row>
    <row r="2453" spans="1:12" ht="178.5" x14ac:dyDescent="0.2">
      <c r="A2453" s="25" t="s">
        <v>1057</v>
      </c>
      <c r="B2453" s="25" t="s">
        <v>3714</v>
      </c>
      <c r="C2453" s="25" t="s">
        <v>74</v>
      </c>
      <c r="D2453" s="25" t="s">
        <v>3710</v>
      </c>
      <c r="E2453" s="24" t="b">
        <v>0</v>
      </c>
      <c r="F2453" s="25" t="s">
        <v>11</v>
      </c>
      <c r="G2453" s="25" t="s">
        <v>3718</v>
      </c>
      <c r="H2453" s="25" t="s">
        <v>9729</v>
      </c>
      <c r="I2453" s="25" t="s">
        <v>9730</v>
      </c>
      <c r="J2453" s="24">
        <v>6.6854143698631821E-9</v>
      </c>
      <c r="K2453" s="24">
        <v>6.621683755301993E-10</v>
      </c>
      <c r="L2453" s="24">
        <v>0.99999999265241724</v>
      </c>
    </row>
    <row r="2454" spans="1:12" ht="165.75" x14ac:dyDescent="0.2">
      <c r="A2454" s="25" t="s">
        <v>3439</v>
      </c>
      <c r="B2454" s="25" t="s">
        <v>7776</v>
      </c>
      <c r="C2454" s="25" t="s">
        <v>74</v>
      </c>
      <c r="D2454" s="25" t="s">
        <v>6339</v>
      </c>
      <c r="E2454" s="24" t="b">
        <v>0</v>
      </c>
      <c r="F2454" s="25" t="s">
        <v>11</v>
      </c>
      <c r="G2454" s="25" t="s">
        <v>9085</v>
      </c>
      <c r="H2454" s="25" t="s">
        <v>10918</v>
      </c>
      <c r="I2454" s="25" t="s">
        <v>7778</v>
      </c>
      <c r="J2454" s="24">
        <v>3.6987896717426976E-7</v>
      </c>
      <c r="K2454" s="24">
        <v>3.5966843561949378E-10</v>
      </c>
      <c r="L2454" s="24">
        <v>0.99999962976136436</v>
      </c>
    </row>
    <row r="2455" spans="1:12" ht="242.25" x14ac:dyDescent="0.2">
      <c r="A2455" s="25" t="s">
        <v>3439</v>
      </c>
      <c r="B2455" s="25" t="s">
        <v>7779</v>
      </c>
      <c r="C2455" s="25" t="s">
        <v>74</v>
      </c>
      <c r="D2455" s="25" t="s">
        <v>6339</v>
      </c>
      <c r="E2455" s="24" t="b">
        <v>0</v>
      </c>
      <c r="F2455" s="25" t="s">
        <v>11</v>
      </c>
      <c r="G2455" s="25" t="s">
        <v>7780</v>
      </c>
      <c r="H2455" s="25" t="s">
        <v>10919</v>
      </c>
      <c r="I2455" s="25" t="s">
        <v>10920</v>
      </c>
      <c r="J2455" s="24">
        <v>3.1597551094335432E-3</v>
      </c>
      <c r="K2455" s="24">
        <v>3.935338763395351E-9</v>
      </c>
      <c r="L2455" s="24">
        <v>0.99684024095522772</v>
      </c>
    </row>
    <row r="2456" spans="1:12" ht="102" x14ac:dyDescent="0.2">
      <c r="A2456" s="25" t="s">
        <v>3439</v>
      </c>
      <c r="B2456" s="25" t="s">
        <v>7776</v>
      </c>
      <c r="C2456" s="25" t="s">
        <v>74</v>
      </c>
      <c r="D2456" s="25" t="s">
        <v>6339</v>
      </c>
      <c r="E2456" s="24" t="b">
        <v>0</v>
      </c>
      <c r="F2456" s="25" t="s">
        <v>11</v>
      </c>
      <c r="G2456" s="25" t="s">
        <v>10921</v>
      </c>
      <c r="H2456" s="25" t="s">
        <v>10922</v>
      </c>
      <c r="I2456" s="25" t="s">
        <v>7785</v>
      </c>
      <c r="J2456" s="24">
        <v>2.3364990302008244E-6</v>
      </c>
      <c r="K2456" s="24">
        <v>1.3521547624205884E-7</v>
      </c>
      <c r="L2456" s="24">
        <v>0.9999975282854936</v>
      </c>
    </row>
    <row r="2457" spans="1:12" ht="102" x14ac:dyDescent="0.2">
      <c r="A2457" s="25" t="s">
        <v>2982</v>
      </c>
      <c r="B2457" s="25" t="s">
        <v>2983</v>
      </c>
      <c r="C2457" s="25" t="s">
        <v>74</v>
      </c>
      <c r="D2457" s="25" t="s">
        <v>2909</v>
      </c>
      <c r="E2457" s="24" t="b">
        <v>0</v>
      </c>
      <c r="F2457" s="25" t="s">
        <v>11</v>
      </c>
      <c r="G2457" s="25" t="s">
        <v>9616</v>
      </c>
      <c r="H2457" s="25" t="s">
        <v>2985</v>
      </c>
      <c r="I2457" s="25" t="s">
        <v>2986</v>
      </c>
      <c r="J2457" s="24">
        <v>6.8739235067197946E-5</v>
      </c>
      <c r="K2457" s="24">
        <v>3.2786718575016514E-7</v>
      </c>
      <c r="L2457" s="24">
        <v>0.99993093289774704</v>
      </c>
    </row>
    <row r="2458" spans="1:12" ht="242.25" x14ac:dyDescent="0.2">
      <c r="A2458" s="25" t="s">
        <v>2982</v>
      </c>
      <c r="B2458" s="25" t="s">
        <v>2987</v>
      </c>
      <c r="C2458" s="25" t="s">
        <v>74</v>
      </c>
      <c r="D2458" s="25" t="s">
        <v>2909</v>
      </c>
      <c r="E2458" s="24" t="b">
        <v>0</v>
      </c>
      <c r="F2458" s="25" t="s">
        <v>11</v>
      </c>
      <c r="G2458" s="25" t="s">
        <v>2988</v>
      </c>
      <c r="H2458" s="25" t="s">
        <v>2989</v>
      </c>
      <c r="I2458" s="25" t="s">
        <v>2990</v>
      </c>
      <c r="J2458" s="24">
        <v>4.5595046896405811E-2</v>
      </c>
      <c r="K2458" s="24">
        <v>1.0387439952923404E-5</v>
      </c>
      <c r="L2458" s="24">
        <v>0.95439456566364134</v>
      </c>
    </row>
    <row r="2459" spans="1:12" ht="102" x14ac:dyDescent="0.2">
      <c r="A2459" s="25" t="s">
        <v>2529</v>
      </c>
      <c r="B2459" s="25" t="s">
        <v>2530</v>
      </c>
      <c r="C2459" s="25" t="s">
        <v>74</v>
      </c>
      <c r="D2459" s="25" t="s">
        <v>407</v>
      </c>
      <c r="E2459" s="24" t="b">
        <v>0</v>
      </c>
      <c r="F2459" s="25" t="s">
        <v>11</v>
      </c>
      <c r="G2459" s="25" t="s">
        <v>2531</v>
      </c>
      <c r="H2459" s="25" t="s">
        <v>2532</v>
      </c>
      <c r="I2459" s="25" t="s">
        <v>2533</v>
      </c>
      <c r="J2459" s="24">
        <v>2.9476647221153528E-9</v>
      </c>
      <c r="K2459" s="24">
        <v>3.2502141854463184E-8</v>
      </c>
      <c r="L2459" s="24">
        <v>0.99999996455019347</v>
      </c>
    </row>
    <row r="2460" spans="1:12" ht="191.25" x14ac:dyDescent="0.2">
      <c r="A2460" s="25" t="s">
        <v>3641</v>
      </c>
      <c r="B2460" s="25" t="s">
        <v>3642</v>
      </c>
      <c r="C2460" s="25" t="s">
        <v>74</v>
      </c>
      <c r="D2460" s="25" t="s">
        <v>3637</v>
      </c>
      <c r="E2460" s="24" t="b">
        <v>0</v>
      </c>
      <c r="F2460" s="25" t="s">
        <v>11</v>
      </c>
      <c r="G2460" s="25" t="s">
        <v>3643</v>
      </c>
      <c r="H2460" s="25" t="s">
        <v>3644</v>
      </c>
      <c r="I2460" s="25" t="s">
        <v>3645</v>
      </c>
      <c r="J2460" s="24">
        <v>2.8959329267015697E-5</v>
      </c>
      <c r="K2460" s="24">
        <v>5.2775539365365842E-5</v>
      </c>
      <c r="L2460" s="24">
        <v>0.99991826513136772</v>
      </c>
    </row>
    <row r="2461" spans="1:12" ht="204" x14ac:dyDescent="0.2">
      <c r="A2461" s="25" t="s">
        <v>2920</v>
      </c>
      <c r="B2461" s="25" t="s">
        <v>2921</v>
      </c>
      <c r="C2461" s="25" t="s">
        <v>74</v>
      </c>
      <c r="D2461" s="25" t="s">
        <v>2909</v>
      </c>
      <c r="E2461" s="24" t="b">
        <v>0</v>
      </c>
      <c r="F2461" s="25" t="s">
        <v>11</v>
      </c>
      <c r="G2461" s="25" t="s">
        <v>2922</v>
      </c>
      <c r="H2461" s="25" t="s">
        <v>2923</v>
      </c>
      <c r="I2461" s="25" t="s">
        <v>2924</v>
      </c>
      <c r="J2461" s="24">
        <v>8.8831765112544911E-11</v>
      </c>
      <c r="K2461" s="24">
        <v>1.0190090406509157E-8</v>
      </c>
      <c r="L2461" s="24">
        <v>0.99999998972107773</v>
      </c>
    </row>
    <row r="2462" spans="1:12" ht="127.5" x14ac:dyDescent="0.2">
      <c r="A2462" s="25" t="s">
        <v>2380</v>
      </c>
      <c r="B2462" s="25" t="s">
        <v>2381</v>
      </c>
      <c r="C2462" s="25" t="s">
        <v>74</v>
      </c>
      <c r="D2462" s="25" t="s">
        <v>407</v>
      </c>
      <c r="E2462" s="24" t="b">
        <v>0</v>
      </c>
      <c r="F2462" s="25" t="s">
        <v>11</v>
      </c>
      <c r="G2462" s="25" t="s">
        <v>2382</v>
      </c>
      <c r="H2462" s="25" t="s">
        <v>2383</v>
      </c>
      <c r="I2462" s="25" t="s">
        <v>2384</v>
      </c>
      <c r="J2462" s="24">
        <v>7.0182085502601688E-7</v>
      </c>
      <c r="K2462" s="24">
        <v>8.2055563462105369E-8</v>
      </c>
      <c r="L2462" s="24">
        <v>0.99999921612358145</v>
      </c>
    </row>
    <row r="2463" spans="1:12" ht="114.75" x14ac:dyDescent="0.2">
      <c r="A2463" s="25" t="s">
        <v>2380</v>
      </c>
      <c r="B2463" s="25" t="s">
        <v>2385</v>
      </c>
      <c r="C2463" s="25" t="s">
        <v>74</v>
      </c>
      <c r="D2463" s="25" t="s">
        <v>407</v>
      </c>
      <c r="E2463" s="24" t="b">
        <v>0</v>
      </c>
      <c r="F2463" s="25" t="s">
        <v>11</v>
      </c>
      <c r="G2463" s="25" t="s">
        <v>9509</v>
      </c>
      <c r="H2463" s="25" t="s">
        <v>2387</v>
      </c>
      <c r="I2463" s="25" t="s">
        <v>9510</v>
      </c>
      <c r="J2463" s="24">
        <v>4.625943786909873E-4</v>
      </c>
      <c r="K2463" s="24">
        <v>1.5233232853883455E-8</v>
      </c>
      <c r="L2463" s="24">
        <v>0.99953739038807621</v>
      </c>
    </row>
    <row r="2464" spans="1:12" ht="165.75" x14ac:dyDescent="0.2">
      <c r="A2464" s="25" t="s">
        <v>327</v>
      </c>
      <c r="B2464" s="25" t="s">
        <v>5593</v>
      </c>
      <c r="C2464" s="25" t="s">
        <v>74</v>
      </c>
      <c r="D2464" s="25" t="s">
        <v>4127</v>
      </c>
      <c r="E2464" s="24" t="b">
        <v>0</v>
      </c>
      <c r="F2464" s="25" t="s">
        <v>11</v>
      </c>
      <c r="G2464" s="25" t="s">
        <v>5594</v>
      </c>
      <c r="H2464" s="25" t="s">
        <v>5595</v>
      </c>
      <c r="I2464" s="25" t="s">
        <v>5596</v>
      </c>
      <c r="J2464" s="24">
        <v>3.3067979678487608E-7</v>
      </c>
      <c r="K2464" s="24">
        <v>4.9293014621915865E-10</v>
      </c>
      <c r="L2464" s="24">
        <v>0.99999966882727298</v>
      </c>
    </row>
    <row r="2465" spans="1:12" ht="140.25" x14ac:dyDescent="0.2">
      <c r="A2465" s="25" t="s">
        <v>327</v>
      </c>
      <c r="B2465" s="25" t="s">
        <v>5597</v>
      </c>
      <c r="C2465" s="25" t="s">
        <v>74</v>
      </c>
      <c r="D2465" s="25" t="s">
        <v>4127</v>
      </c>
      <c r="E2465" s="24" t="b">
        <v>0</v>
      </c>
      <c r="F2465" s="25" t="s">
        <v>11</v>
      </c>
      <c r="G2465" s="25" t="s">
        <v>5598</v>
      </c>
      <c r="H2465" s="25" t="s">
        <v>5599</v>
      </c>
      <c r="I2465" s="25" t="s">
        <v>10340</v>
      </c>
      <c r="J2465" s="24">
        <v>1.338103817580297E-9</v>
      </c>
      <c r="K2465" s="24">
        <v>1.6629643789037643E-11</v>
      </c>
      <c r="L2465" s="24">
        <v>0.99999999864526656</v>
      </c>
    </row>
    <row r="2466" spans="1:12" ht="127.5" x14ac:dyDescent="0.2">
      <c r="A2466" s="25" t="s">
        <v>3806</v>
      </c>
      <c r="B2466" s="25" t="s">
        <v>3807</v>
      </c>
      <c r="C2466" s="25" t="s">
        <v>74</v>
      </c>
      <c r="D2466" s="25" t="s">
        <v>3710</v>
      </c>
      <c r="E2466" s="24" t="b">
        <v>0</v>
      </c>
      <c r="F2466" s="25" t="s">
        <v>11</v>
      </c>
      <c r="G2466" s="25" t="s">
        <v>9747</v>
      </c>
      <c r="H2466" s="25" t="s">
        <v>3809</v>
      </c>
      <c r="I2466" s="25" t="s">
        <v>9748</v>
      </c>
      <c r="J2466" s="24">
        <v>3.1073061880342305E-4</v>
      </c>
      <c r="K2466" s="24">
        <v>7.6130255912183105E-5</v>
      </c>
      <c r="L2466" s="24">
        <v>0.99961313912528438</v>
      </c>
    </row>
    <row r="2467" spans="1:12" ht="76.5" x14ac:dyDescent="0.2">
      <c r="A2467" s="25" t="s">
        <v>3806</v>
      </c>
      <c r="B2467" s="25" t="s">
        <v>3807</v>
      </c>
      <c r="C2467" s="25" t="s">
        <v>74</v>
      </c>
      <c r="D2467" s="25" t="s">
        <v>3710</v>
      </c>
      <c r="E2467" s="24" t="b">
        <v>0</v>
      </c>
      <c r="F2467" s="25" t="s">
        <v>11</v>
      </c>
      <c r="G2467" s="25" t="s">
        <v>3811</v>
      </c>
      <c r="H2467" s="25" t="s">
        <v>3812</v>
      </c>
      <c r="I2467" s="25" t="s">
        <v>3813</v>
      </c>
      <c r="J2467" s="24">
        <v>5.3720356805316004E-7</v>
      </c>
      <c r="K2467" s="24">
        <v>1.2897321522351093E-6</v>
      </c>
      <c r="L2467" s="24">
        <v>0.99999817306427963</v>
      </c>
    </row>
    <row r="2468" spans="1:12" ht="165.75" x14ac:dyDescent="0.2">
      <c r="A2468" s="25" t="s">
        <v>3806</v>
      </c>
      <c r="B2468" s="25" t="s">
        <v>9857</v>
      </c>
      <c r="C2468" s="25" t="s">
        <v>74</v>
      </c>
      <c r="D2468" s="25" t="s">
        <v>3906</v>
      </c>
      <c r="E2468" s="24" t="b">
        <v>0</v>
      </c>
      <c r="F2468" s="25" t="s">
        <v>11</v>
      </c>
      <c r="G2468" s="25" t="s">
        <v>4063</v>
      </c>
      <c r="H2468" s="25" t="s">
        <v>4064</v>
      </c>
      <c r="I2468" s="25" t="s">
        <v>4065</v>
      </c>
      <c r="J2468" s="24">
        <v>5.8515141295029265E-2</v>
      </c>
      <c r="K2468" s="24">
        <v>2.6835094342231474E-6</v>
      </c>
      <c r="L2468" s="24">
        <v>0.94148217519553645</v>
      </c>
    </row>
    <row r="2469" spans="1:12" ht="178.5" x14ac:dyDescent="0.2">
      <c r="A2469" s="25" t="s">
        <v>3806</v>
      </c>
      <c r="B2469" s="25" t="s">
        <v>5298</v>
      </c>
      <c r="C2469" s="25" t="s">
        <v>74</v>
      </c>
      <c r="D2469" s="25" t="s">
        <v>4127</v>
      </c>
      <c r="E2469" s="24" t="b">
        <v>0</v>
      </c>
      <c r="F2469" s="25" t="s">
        <v>11</v>
      </c>
      <c r="G2469" s="25" t="s">
        <v>10249</v>
      </c>
      <c r="H2469" s="25" t="s">
        <v>5300</v>
      </c>
      <c r="I2469" s="25" t="s">
        <v>5301</v>
      </c>
      <c r="J2469" s="24">
        <v>1.6585014381437682E-5</v>
      </c>
      <c r="K2469" s="24">
        <v>3.7164299791656079E-11</v>
      </c>
      <c r="L2469" s="24">
        <v>0.99998341494845422</v>
      </c>
    </row>
    <row r="2470" spans="1:12" ht="165.75" x14ac:dyDescent="0.2">
      <c r="A2470" s="25" t="s">
        <v>3806</v>
      </c>
      <c r="B2470" s="25" t="s">
        <v>9024</v>
      </c>
      <c r="C2470" s="25" t="s">
        <v>74</v>
      </c>
      <c r="D2470" s="25" t="s">
        <v>8821</v>
      </c>
      <c r="E2470" s="24" t="b">
        <v>0</v>
      </c>
      <c r="F2470" s="25" t="s">
        <v>11</v>
      </c>
      <c r="G2470" s="25" t="s">
        <v>11304</v>
      </c>
      <c r="H2470" s="25" t="s">
        <v>10249</v>
      </c>
      <c r="I2470" s="25" t="s">
        <v>9026</v>
      </c>
      <c r="J2470" s="24">
        <v>3.9207273614440823E-7</v>
      </c>
      <c r="K2470" s="24">
        <v>3.1342047191741796E-13</v>
      </c>
      <c r="L2470" s="24">
        <v>0.99999960792695053</v>
      </c>
    </row>
    <row r="2471" spans="1:12" ht="63.75" x14ac:dyDescent="0.2">
      <c r="A2471" s="25" t="s">
        <v>5459</v>
      </c>
      <c r="B2471" s="25" t="s">
        <v>5460</v>
      </c>
      <c r="C2471" s="25" t="s">
        <v>74</v>
      </c>
      <c r="D2471" s="25" t="s">
        <v>4127</v>
      </c>
      <c r="E2471" s="24" t="b">
        <v>0</v>
      </c>
      <c r="F2471" s="25" t="s">
        <v>11</v>
      </c>
      <c r="G2471" s="25" t="s">
        <v>5461</v>
      </c>
      <c r="H2471" s="25" t="s">
        <v>5462</v>
      </c>
      <c r="I2471" s="25" t="s">
        <v>9085</v>
      </c>
      <c r="J2471" s="24">
        <v>4.2117993597945056E-4</v>
      </c>
      <c r="K2471" s="24">
        <v>3.9227072204157527E-6</v>
      </c>
      <c r="L2471" s="24">
        <v>0.99957489735680016</v>
      </c>
    </row>
    <row r="2472" spans="1:12" ht="127.5" x14ac:dyDescent="0.2">
      <c r="A2472" s="25" t="s">
        <v>3821</v>
      </c>
      <c r="B2472" s="25" t="s">
        <v>3822</v>
      </c>
      <c r="C2472" s="25" t="s">
        <v>74</v>
      </c>
      <c r="D2472" s="25" t="s">
        <v>3823</v>
      </c>
      <c r="E2472" s="24" t="b">
        <v>0</v>
      </c>
      <c r="F2472" s="25" t="s">
        <v>11</v>
      </c>
      <c r="G2472" s="25" t="s">
        <v>3824</v>
      </c>
      <c r="H2472" s="25" t="s">
        <v>3825</v>
      </c>
      <c r="I2472" s="25" t="s">
        <v>9750</v>
      </c>
      <c r="J2472" s="24">
        <v>6.305934526213651E-2</v>
      </c>
      <c r="K2472" s="24">
        <v>4.2829968402527542E-7</v>
      </c>
      <c r="L2472" s="24">
        <v>0.93694022643817942</v>
      </c>
    </row>
    <row r="2473" spans="1:12" ht="153" x14ac:dyDescent="0.2">
      <c r="A2473" s="25" t="s">
        <v>3821</v>
      </c>
      <c r="B2473" s="25" t="s">
        <v>3827</v>
      </c>
      <c r="C2473" s="25" t="s">
        <v>74</v>
      </c>
      <c r="D2473" s="25" t="s">
        <v>3823</v>
      </c>
      <c r="E2473" s="24" t="b">
        <v>0</v>
      </c>
      <c r="F2473" s="25" t="s">
        <v>11</v>
      </c>
      <c r="G2473" s="25" t="s">
        <v>3828</v>
      </c>
      <c r="H2473" s="25" t="s">
        <v>9751</v>
      </c>
      <c r="I2473" s="25" t="s">
        <v>3830</v>
      </c>
      <c r="J2473" s="24">
        <v>5.8406258150693515E-4</v>
      </c>
      <c r="K2473" s="24">
        <v>2.5287388280246255E-8</v>
      </c>
      <c r="L2473" s="24">
        <v>0.99941591213110481</v>
      </c>
    </row>
    <row r="2474" spans="1:12" ht="89.25" x14ac:dyDescent="0.2">
      <c r="A2474" s="25" t="s">
        <v>3821</v>
      </c>
      <c r="B2474" s="25" t="s">
        <v>3831</v>
      </c>
      <c r="C2474" s="25" t="s">
        <v>74</v>
      </c>
      <c r="D2474" s="25" t="s">
        <v>3823</v>
      </c>
      <c r="E2474" s="24" t="b">
        <v>0</v>
      </c>
      <c r="F2474" s="25" t="s">
        <v>11</v>
      </c>
      <c r="G2474" s="25" t="s">
        <v>3832</v>
      </c>
      <c r="H2474" s="25" t="s">
        <v>9752</v>
      </c>
      <c r="I2474" s="25" t="s">
        <v>3834</v>
      </c>
      <c r="J2474" s="24">
        <v>1.9302151032180845E-2</v>
      </c>
      <c r="K2474" s="24">
        <v>1.1056550401374894E-6</v>
      </c>
      <c r="L2474" s="24">
        <v>0.9806967433127789</v>
      </c>
    </row>
    <row r="2475" spans="1:12" ht="267.75" x14ac:dyDescent="0.2">
      <c r="A2475" s="25" t="s">
        <v>3821</v>
      </c>
      <c r="B2475" s="25" t="s">
        <v>3835</v>
      </c>
      <c r="C2475" s="25" t="s">
        <v>74</v>
      </c>
      <c r="D2475" s="25" t="s">
        <v>3823</v>
      </c>
      <c r="E2475" s="24" t="b">
        <v>0</v>
      </c>
      <c r="F2475" s="25" t="s">
        <v>11</v>
      </c>
      <c r="G2475" s="25" t="s">
        <v>3836</v>
      </c>
      <c r="H2475" s="25" t="s">
        <v>9753</v>
      </c>
      <c r="I2475" s="25" t="s">
        <v>9754</v>
      </c>
      <c r="J2475" s="24">
        <v>6.9161037294611483E-2</v>
      </c>
      <c r="K2475" s="24">
        <v>2.7974271796721776E-3</v>
      </c>
      <c r="L2475" s="24">
        <v>0.92804153552571633</v>
      </c>
    </row>
    <row r="2476" spans="1:12" ht="242.25" x14ac:dyDescent="0.2">
      <c r="A2476" s="25" t="s">
        <v>3821</v>
      </c>
      <c r="B2476" s="25" t="s">
        <v>3839</v>
      </c>
      <c r="C2476" s="25" t="s">
        <v>74</v>
      </c>
      <c r="D2476" s="25" t="s">
        <v>3823</v>
      </c>
      <c r="E2476" s="24" t="b">
        <v>0</v>
      </c>
      <c r="F2476" s="25" t="s">
        <v>11</v>
      </c>
      <c r="G2476" s="25" t="s">
        <v>9753</v>
      </c>
      <c r="H2476" s="25" t="s">
        <v>9755</v>
      </c>
      <c r="I2476" s="25" t="s">
        <v>9756</v>
      </c>
      <c r="J2476" s="24">
        <v>7.6565200220845176E-5</v>
      </c>
      <c r="K2476" s="24">
        <v>9.221531069652293E-8</v>
      </c>
      <c r="L2476" s="24">
        <v>0.99992334258446836</v>
      </c>
    </row>
    <row r="2477" spans="1:12" ht="178.5" x14ac:dyDescent="0.2">
      <c r="A2477" s="25" t="s">
        <v>3821</v>
      </c>
      <c r="B2477" s="25" t="s">
        <v>3835</v>
      </c>
      <c r="C2477" s="25" t="s">
        <v>74</v>
      </c>
      <c r="D2477" s="25" t="s">
        <v>3823</v>
      </c>
      <c r="E2477" s="24" t="b">
        <v>0</v>
      </c>
      <c r="F2477" s="25" t="s">
        <v>11</v>
      </c>
      <c r="G2477" s="25" t="s">
        <v>9755</v>
      </c>
      <c r="H2477" s="25" t="s">
        <v>9757</v>
      </c>
      <c r="I2477" s="25" t="s">
        <v>3843</v>
      </c>
      <c r="J2477" s="24">
        <v>1.7398966215228065E-7</v>
      </c>
      <c r="K2477" s="24">
        <v>6.5281811733286026E-10</v>
      </c>
      <c r="L2477" s="24">
        <v>0.99999982535751986</v>
      </c>
    </row>
    <row r="2478" spans="1:12" ht="114.75" x14ac:dyDescent="0.2">
      <c r="A2478" s="25" t="s">
        <v>3821</v>
      </c>
      <c r="B2478" s="25" t="s">
        <v>3844</v>
      </c>
      <c r="C2478" s="25" t="s">
        <v>74</v>
      </c>
      <c r="D2478" s="25" t="s">
        <v>3823</v>
      </c>
      <c r="E2478" s="24" t="b">
        <v>0</v>
      </c>
      <c r="F2478" s="25" t="s">
        <v>11</v>
      </c>
      <c r="G2478" s="25" t="s">
        <v>3845</v>
      </c>
      <c r="H2478" s="25" t="s">
        <v>3846</v>
      </c>
      <c r="I2478" s="25" t="s">
        <v>3847</v>
      </c>
      <c r="J2478" s="24">
        <v>2.851009369800793E-5</v>
      </c>
      <c r="K2478" s="24">
        <v>2.373392712900582E-8</v>
      </c>
      <c r="L2478" s="24">
        <v>0.99997146617237498</v>
      </c>
    </row>
    <row r="2479" spans="1:12" ht="140.25" x14ac:dyDescent="0.2">
      <c r="A2479" s="25" t="s">
        <v>3821</v>
      </c>
      <c r="B2479" s="25" t="s">
        <v>3848</v>
      </c>
      <c r="C2479" s="25" t="s">
        <v>74</v>
      </c>
      <c r="D2479" s="25" t="s">
        <v>3823</v>
      </c>
      <c r="E2479" s="24" t="b">
        <v>0</v>
      </c>
      <c r="F2479" s="25" t="s">
        <v>11</v>
      </c>
      <c r="G2479" s="25" t="s">
        <v>3849</v>
      </c>
      <c r="H2479" s="25" t="s">
        <v>3850</v>
      </c>
      <c r="I2479" s="25" t="s">
        <v>3851</v>
      </c>
      <c r="J2479" s="24">
        <v>5.8610847222275693E-3</v>
      </c>
      <c r="K2479" s="24">
        <v>1.2120089328265148E-6</v>
      </c>
      <c r="L2479" s="24">
        <v>0.99413770326883955</v>
      </c>
    </row>
    <row r="2480" spans="1:12" ht="114.75" x14ac:dyDescent="0.2">
      <c r="A2480" s="25" t="s">
        <v>3821</v>
      </c>
      <c r="B2480" s="25" t="s">
        <v>3856</v>
      </c>
      <c r="C2480" s="25" t="s">
        <v>74</v>
      </c>
      <c r="D2480" s="25" t="s">
        <v>3823</v>
      </c>
      <c r="E2480" s="24" t="b">
        <v>0</v>
      </c>
      <c r="F2480" s="25" t="s">
        <v>11</v>
      </c>
      <c r="G2480" s="25" t="s">
        <v>3857</v>
      </c>
      <c r="H2480" s="25" t="s">
        <v>3858</v>
      </c>
      <c r="I2480" s="25" t="s">
        <v>9758</v>
      </c>
      <c r="J2480" s="24">
        <v>0.35770430005935588</v>
      </c>
      <c r="K2480" s="24">
        <v>1.4341154392072257E-2</v>
      </c>
      <c r="L2480" s="24">
        <v>0.62795454554857177</v>
      </c>
    </row>
    <row r="2481" spans="1:12" ht="178.5" x14ac:dyDescent="0.2">
      <c r="A2481" s="25" t="s">
        <v>3821</v>
      </c>
      <c r="B2481" s="25" t="s">
        <v>3860</v>
      </c>
      <c r="C2481" s="25" t="s">
        <v>74</v>
      </c>
      <c r="D2481" s="25" t="s">
        <v>3823</v>
      </c>
      <c r="E2481" s="24" t="b">
        <v>0</v>
      </c>
      <c r="F2481" s="25" t="s">
        <v>11</v>
      </c>
      <c r="G2481" s="25" t="s">
        <v>3858</v>
      </c>
      <c r="H2481" s="25" t="s">
        <v>9759</v>
      </c>
      <c r="I2481" s="25" t="s">
        <v>3862</v>
      </c>
      <c r="J2481" s="24">
        <v>3.3799103338436241E-2</v>
      </c>
      <c r="K2481" s="24">
        <v>1.2605026063232906E-6</v>
      </c>
      <c r="L2481" s="24">
        <v>0.96619963615895743</v>
      </c>
    </row>
    <row r="2482" spans="1:12" ht="114.75" x14ac:dyDescent="0.2">
      <c r="A2482" s="25" t="s">
        <v>3821</v>
      </c>
      <c r="B2482" s="25" t="s">
        <v>3863</v>
      </c>
      <c r="C2482" s="25" t="s">
        <v>74</v>
      </c>
      <c r="D2482" s="25" t="s">
        <v>3823</v>
      </c>
      <c r="E2482" s="24" t="b">
        <v>0</v>
      </c>
      <c r="F2482" s="25" t="s">
        <v>11</v>
      </c>
      <c r="G2482" s="25" t="s">
        <v>3864</v>
      </c>
      <c r="H2482" s="25" t="s">
        <v>3865</v>
      </c>
      <c r="I2482" s="25" t="s">
        <v>3866</v>
      </c>
      <c r="J2482" s="24">
        <v>4.8965535941002144E-7</v>
      </c>
      <c r="K2482" s="24">
        <v>5.3842553839880713E-9</v>
      </c>
      <c r="L2482" s="24">
        <v>0.99999950496038525</v>
      </c>
    </row>
    <row r="2483" spans="1:12" ht="153" x14ac:dyDescent="0.2">
      <c r="A2483" s="25" t="s">
        <v>3821</v>
      </c>
      <c r="B2483" s="25" t="s">
        <v>3867</v>
      </c>
      <c r="C2483" s="25" t="s">
        <v>74</v>
      </c>
      <c r="D2483" s="25" t="s">
        <v>3823</v>
      </c>
      <c r="E2483" s="24" t="b">
        <v>0</v>
      </c>
      <c r="F2483" s="25" t="s">
        <v>11</v>
      </c>
      <c r="G2483" s="25" t="s">
        <v>3868</v>
      </c>
      <c r="H2483" s="25" t="s">
        <v>3869</v>
      </c>
      <c r="I2483" s="25" t="s">
        <v>9760</v>
      </c>
      <c r="J2483" s="24">
        <v>9.5594798859235372E-2</v>
      </c>
      <c r="K2483" s="24">
        <v>5.8447810183365221E-7</v>
      </c>
      <c r="L2483" s="24">
        <v>0.90440461666266281</v>
      </c>
    </row>
    <row r="2484" spans="1:12" ht="51" x14ac:dyDescent="0.2">
      <c r="A2484" s="25" t="s">
        <v>3821</v>
      </c>
      <c r="B2484" s="25" t="s">
        <v>3871</v>
      </c>
      <c r="C2484" s="25" t="s">
        <v>74</v>
      </c>
      <c r="D2484" s="25" t="s">
        <v>3823</v>
      </c>
      <c r="E2484" s="24" t="b">
        <v>0</v>
      </c>
      <c r="F2484" s="25" t="s">
        <v>11</v>
      </c>
      <c r="G2484" s="25" t="s">
        <v>3872</v>
      </c>
      <c r="H2484" s="25" t="s">
        <v>9761</v>
      </c>
      <c r="I2484" s="25" t="s">
        <v>3874</v>
      </c>
      <c r="J2484" s="24">
        <v>1.8397149934000616E-5</v>
      </c>
      <c r="K2484" s="24">
        <v>2.4628504691129086E-9</v>
      </c>
      <c r="L2484" s="24">
        <v>0.99998160038721562</v>
      </c>
    </row>
    <row r="2485" spans="1:12" ht="127.5" x14ac:dyDescent="0.2">
      <c r="A2485" s="25" t="s">
        <v>3821</v>
      </c>
      <c r="B2485" s="25" t="s">
        <v>3875</v>
      </c>
      <c r="C2485" s="25" t="s">
        <v>74</v>
      </c>
      <c r="D2485" s="25" t="s">
        <v>3823</v>
      </c>
      <c r="E2485" s="24" t="b">
        <v>0</v>
      </c>
      <c r="F2485" s="25" t="s">
        <v>11</v>
      </c>
      <c r="G2485" s="25" t="s">
        <v>3876</v>
      </c>
      <c r="H2485" s="25" t="s">
        <v>9762</v>
      </c>
      <c r="I2485" s="25" t="s">
        <v>3878</v>
      </c>
      <c r="J2485" s="24">
        <v>1.7087459398976669E-4</v>
      </c>
      <c r="K2485" s="24">
        <v>7.7862029920955129E-9</v>
      </c>
      <c r="L2485" s="24">
        <v>0.9998291176198072</v>
      </c>
    </row>
    <row r="2486" spans="1:12" ht="153" x14ac:dyDescent="0.2">
      <c r="A2486" s="25" t="s">
        <v>3821</v>
      </c>
      <c r="B2486" s="25" t="s">
        <v>3879</v>
      </c>
      <c r="C2486" s="25" t="s">
        <v>74</v>
      </c>
      <c r="D2486" s="25" t="s">
        <v>3823</v>
      </c>
      <c r="E2486" s="24" t="b">
        <v>0</v>
      </c>
      <c r="F2486" s="25" t="s">
        <v>11</v>
      </c>
      <c r="G2486" s="25" t="s">
        <v>3880</v>
      </c>
      <c r="H2486" s="25" t="s">
        <v>9763</v>
      </c>
      <c r="I2486" s="25" t="s">
        <v>9764</v>
      </c>
      <c r="J2486" s="24">
        <v>7.3707372712386696E-4</v>
      </c>
      <c r="K2486" s="24">
        <v>2.6193371168136011E-7</v>
      </c>
      <c r="L2486" s="24">
        <v>0.99926266433916444</v>
      </c>
    </row>
    <row r="2487" spans="1:12" ht="165.75" x14ac:dyDescent="0.2">
      <c r="A2487" s="25" t="s">
        <v>3821</v>
      </c>
      <c r="B2487" s="25" t="s">
        <v>3883</v>
      </c>
      <c r="C2487" s="25" t="s">
        <v>74</v>
      </c>
      <c r="D2487" s="25" t="s">
        <v>3823</v>
      </c>
      <c r="E2487" s="24" t="b">
        <v>0</v>
      </c>
      <c r="F2487" s="25" t="s">
        <v>11</v>
      </c>
      <c r="G2487" s="25" t="s">
        <v>9765</v>
      </c>
      <c r="H2487" s="25" t="s">
        <v>3885</v>
      </c>
      <c r="I2487" s="25" t="s">
        <v>9766</v>
      </c>
      <c r="J2487" s="24">
        <v>6.9891905724502766E-7</v>
      </c>
      <c r="K2487" s="24">
        <v>4.4203257609539297E-8</v>
      </c>
      <c r="L2487" s="24">
        <v>0.99999925687768521</v>
      </c>
    </row>
    <row r="2488" spans="1:12" ht="191.25" x14ac:dyDescent="0.2">
      <c r="A2488" s="25" t="s">
        <v>3821</v>
      </c>
      <c r="B2488" s="25" t="s">
        <v>8882</v>
      </c>
      <c r="C2488" s="25" t="s">
        <v>74</v>
      </c>
      <c r="D2488" s="25" t="s">
        <v>8821</v>
      </c>
      <c r="E2488" s="24" t="b">
        <v>0</v>
      </c>
      <c r="F2488" s="25" t="s">
        <v>11</v>
      </c>
      <c r="G2488" s="25" t="s">
        <v>8883</v>
      </c>
      <c r="H2488" s="25" t="s">
        <v>8884</v>
      </c>
      <c r="I2488" s="25" t="s">
        <v>8885</v>
      </c>
      <c r="J2488" s="24">
        <v>3.1992787442347431E-2</v>
      </c>
      <c r="K2488" s="24">
        <v>3.4585671948064534E-9</v>
      </c>
      <c r="L2488" s="24">
        <v>0.96800720909908533</v>
      </c>
    </row>
    <row r="2489" spans="1:12" ht="178.5" x14ac:dyDescent="0.2">
      <c r="A2489" s="25" t="s">
        <v>3821</v>
      </c>
      <c r="B2489" s="25" t="s">
        <v>8886</v>
      </c>
      <c r="C2489" s="25" t="s">
        <v>74</v>
      </c>
      <c r="D2489" s="25" t="s">
        <v>8821</v>
      </c>
      <c r="E2489" s="24" t="b">
        <v>0</v>
      </c>
      <c r="F2489" s="25" t="s">
        <v>11</v>
      </c>
      <c r="G2489" s="25" t="s">
        <v>8887</v>
      </c>
      <c r="H2489" s="25" t="s">
        <v>8888</v>
      </c>
      <c r="I2489" s="25" t="s">
        <v>8889</v>
      </c>
      <c r="J2489" s="24">
        <v>3.4393546825694211E-2</v>
      </c>
      <c r="K2489" s="24">
        <v>7.9129978339530903E-10</v>
      </c>
      <c r="L2489" s="24">
        <v>0.96560645238300602</v>
      </c>
    </row>
    <row r="2490" spans="1:12" ht="178.5" x14ac:dyDescent="0.2">
      <c r="A2490" s="25" t="s">
        <v>5154</v>
      </c>
      <c r="B2490" s="25" t="s">
        <v>5155</v>
      </c>
      <c r="C2490" s="25" t="s">
        <v>74</v>
      </c>
      <c r="D2490" s="25" t="s">
        <v>4127</v>
      </c>
      <c r="E2490" s="24" t="b">
        <v>0</v>
      </c>
      <c r="F2490" s="25" t="s">
        <v>11</v>
      </c>
      <c r="G2490" s="25" t="s">
        <v>5156</v>
      </c>
      <c r="H2490" s="25" t="s">
        <v>5157</v>
      </c>
      <c r="I2490" s="25" t="s">
        <v>5158</v>
      </c>
      <c r="J2490" s="24">
        <v>4.7271604823573643E-3</v>
      </c>
      <c r="K2490" s="24">
        <v>1.4190948457923009E-10</v>
      </c>
      <c r="L2490" s="24">
        <v>0.99527283937573308</v>
      </c>
    </row>
    <row r="2491" spans="1:12" ht="204" x14ac:dyDescent="0.2">
      <c r="A2491" s="25" t="s">
        <v>520</v>
      </c>
      <c r="B2491" s="25" t="s">
        <v>521</v>
      </c>
      <c r="C2491" s="25" t="s">
        <v>74</v>
      </c>
      <c r="D2491" s="25" t="s">
        <v>407</v>
      </c>
      <c r="E2491" s="24" t="b">
        <v>0</v>
      </c>
      <c r="F2491" s="25" t="s">
        <v>11</v>
      </c>
      <c r="G2491" s="25" t="s">
        <v>522</v>
      </c>
      <c r="H2491" s="25" t="s">
        <v>9159</v>
      </c>
      <c r="I2491" s="25" t="s">
        <v>524</v>
      </c>
      <c r="J2491" s="24">
        <v>1.4006842332833094E-4</v>
      </c>
      <c r="K2491" s="24">
        <v>1.6288339874620679E-4</v>
      </c>
      <c r="L2491" s="24">
        <v>0.99969704817792548</v>
      </c>
    </row>
    <row r="2492" spans="1:12" ht="89.25" x14ac:dyDescent="0.2">
      <c r="A2492" s="25" t="s">
        <v>4779</v>
      </c>
      <c r="B2492" s="25" t="s">
        <v>4780</v>
      </c>
      <c r="C2492" s="25" t="s">
        <v>74</v>
      </c>
      <c r="D2492" s="25" t="s">
        <v>4127</v>
      </c>
      <c r="E2492" s="24" t="b">
        <v>0</v>
      </c>
      <c r="F2492" s="25" t="s">
        <v>11</v>
      </c>
      <c r="G2492" s="25" t="s">
        <v>4781</v>
      </c>
      <c r="H2492" s="25" t="s">
        <v>4782</v>
      </c>
      <c r="I2492" s="25" t="s">
        <v>4783</v>
      </c>
      <c r="J2492" s="24">
        <v>3.6056191438614866E-6</v>
      </c>
      <c r="K2492" s="24">
        <v>5.3597168666536517E-9</v>
      </c>
      <c r="L2492" s="24">
        <v>0.9999963890211393</v>
      </c>
    </row>
    <row r="2493" spans="1:12" ht="89.25" x14ac:dyDescent="0.2">
      <c r="A2493" s="25" t="s">
        <v>8178</v>
      </c>
      <c r="B2493" s="25" t="s">
        <v>8196</v>
      </c>
      <c r="C2493" s="25" t="s">
        <v>74</v>
      </c>
      <c r="D2493" s="25" t="s">
        <v>6339</v>
      </c>
      <c r="E2493" s="24" t="b">
        <v>0</v>
      </c>
      <c r="F2493" s="25" t="s">
        <v>11</v>
      </c>
      <c r="G2493" s="25" t="s">
        <v>8197</v>
      </c>
      <c r="H2493" s="25" t="s">
        <v>8198</v>
      </c>
      <c r="I2493" s="25" t="s">
        <v>8199</v>
      </c>
      <c r="J2493" s="24">
        <v>2.1012096874882201E-3</v>
      </c>
      <c r="K2493" s="24">
        <v>2.1310730779426383E-7</v>
      </c>
      <c r="L2493" s="24">
        <v>0.99789857720520403</v>
      </c>
    </row>
    <row r="2494" spans="1:12" ht="127.5" x14ac:dyDescent="0.2">
      <c r="A2494" s="25" t="s">
        <v>8178</v>
      </c>
      <c r="B2494" s="25" t="s">
        <v>8179</v>
      </c>
      <c r="C2494" s="25" t="s">
        <v>74</v>
      </c>
      <c r="D2494" s="25" t="s">
        <v>6339</v>
      </c>
      <c r="E2494" s="24" t="b">
        <v>0</v>
      </c>
      <c r="F2494" s="25" t="s">
        <v>11</v>
      </c>
      <c r="G2494" s="25" t="s">
        <v>8202</v>
      </c>
      <c r="H2494" s="25" t="s">
        <v>11062</v>
      </c>
      <c r="I2494" s="25" t="s">
        <v>11063</v>
      </c>
      <c r="J2494" s="24">
        <v>2.5428645785515355E-5</v>
      </c>
      <c r="K2494" s="24">
        <v>3.4908487153556052E-8</v>
      </c>
      <c r="L2494" s="24">
        <v>0.99997453644572731</v>
      </c>
    </row>
    <row r="2495" spans="1:12" ht="140.25" x14ac:dyDescent="0.2">
      <c r="A2495" s="25" t="s">
        <v>8178</v>
      </c>
      <c r="B2495" s="25" t="s">
        <v>8179</v>
      </c>
      <c r="C2495" s="25" t="s">
        <v>74</v>
      </c>
      <c r="D2495" s="25" t="s">
        <v>6339</v>
      </c>
      <c r="E2495" s="24" t="b">
        <v>0</v>
      </c>
      <c r="F2495" s="25" t="s">
        <v>11</v>
      </c>
      <c r="G2495" s="25" t="s">
        <v>8206</v>
      </c>
      <c r="H2495" s="25" t="s">
        <v>8207</v>
      </c>
      <c r="I2495" s="25" t="s">
        <v>8208</v>
      </c>
      <c r="J2495" s="24">
        <v>5.3089103443987181E-5</v>
      </c>
      <c r="K2495" s="24">
        <v>2.7017871306354091E-7</v>
      </c>
      <c r="L2495" s="24">
        <v>0.99994664071784289</v>
      </c>
    </row>
    <row r="2496" spans="1:12" ht="153" x14ac:dyDescent="0.2">
      <c r="A2496" s="25" t="s">
        <v>8178</v>
      </c>
      <c r="B2496" s="25" t="s">
        <v>8179</v>
      </c>
      <c r="C2496" s="25" t="s">
        <v>74</v>
      </c>
      <c r="D2496" s="25" t="s">
        <v>6339</v>
      </c>
      <c r="E2496" s="24" t="b">
        <v>0</v>
      </c>
      <c r="F2496" s="25" t="s">
        <v>11</v>
      </c>
      <c r="G2496" s="25" t="s">
        <v>8209</v>
      </c>
      <c r="H2496" s="25" t="s">
        <v>8210</v>
      </c>
      <c r="I2496" s="25" t="s">
        <v>11064</v>
      </c>
      <c r="J2496" s="24">
        <v>5.7506640488489056E-6</v>
      </c>
      <c r="K2496" s="24">
        <v>1.3945764867810926E-9</v>
      </c>
      <c r="L2496" s="24">
        <v>0.99999424794137481</v>
      </c>
    </row>
    <row r="2497" spans="1:12" ht="102" x14ac:dyDescent="0.2">
      <c r="A2497" s="25" t="s">
        <v>8178</v>
      </c>
      <c r="B2497" s="25" t="s">
        <v>8200</v>
      </c>
      <c r="C2497" s="25" t="s">
        <v>74</v>
      </c>
      <c r="D2497" s="25" t="s">
        <v>6339</v>
      </c>
      <c r="E2497" s="24" t="b">
        <v>0</v>
      </c>
      <c r="F2497" s="25" t="s">
        <v>11</v>
      </c>
      <c r="G2497" s="25" t="s">
        <v>11065</v>
      </c>
      <c r="H2497" s="25" t="s">
        <v>11066</v>
      </c>
      <c r="I2497" s="25" t="s">
        <v>8214</v>
      </c>
      <c r="J2497" s="24">
        <v>1.5522310979586515E-7</v>
      </c>
      <c r="K2497" s="24">
        <v>1.4874899255883027E-11</v>
      </c>
      <c r="L2497" s="24">
        <v>0.9999998447620152</v>
      </c>
    </row>
    <row r="2498" spans="1:12" ht="153" x14ac:dyDescent="0.2">
      <c r="A2498" s="25" t="s">
        <v>8178</v>
      </c>
      <c r="B2498" s="25" t="s">
        <v>8179</v>
      </c>
      <c r="C2498" s="25" t="s">
        <v>74</v>
      </c>
      <c r="D2498" s="25" t="s">
        <v>6339</v>
      </c>
      <c r="E2498" s="24" t="b">
        <v>0</v>
      </c>
      <c r="F2498" s="25" t="s">
        <v>11</v>
      </c>
      <c r="G2498" s="25" t="s">
        <v>8215</v>
      </c>
      <c r="H2498" s="25" t="s">
        <v>8216</v>
      </c>
      <c r="I2498" s="25" t="s">
        <v>8217</v>
      </c>
      <c r="J2498" s="24">
        <v>1.1547792883235328E-5</v>
      </c>
      <c r="K2498" s="24">
        <v>7.8795403466472517E-9</v>
      </c>
      <c r="L2498" s="24">
        <v>0.99998844432757628</v>
      </c>
    </row>
    <row r="2499" spans="1:12" ht="102" x14ac:dyDescent="0.2">
      <c r="A2499" s="25" t="s">
        <v>8178</v>
      </c>
      <c r="B2499" s="25" t="s">
        <v>8179</v>
      </c>
      <c r="C2499" s="25" t="s">
        <v>74</v>
      </c>
      <c r="D2499" s="25" t="s">
        <v>6339</v>
      </c>
      <c r="E2499" s="24" t="b">
        <v>0</v>
      </c>
      <c r="F2499" s="25" t="s">
        <v>11</v>
      </c>
      <c r="G2499" s="25" t="s">
        <v>8218</v>
      </c>
      <c r="H2499" s="25" t="s">
        <v>8219</v>
      </c>
      <c r="I2499" s="25" t="s">
        <v>8220</v>
      </c>
      <c r="J2499" s="24">
        <v>4.9532484760928723E-4</v>
      </c>
      <c r="K2499" s="24">
        <v>1.215645647437075E-8</v>
      </c>
      <c r="L2499" s="24">
        <v>0.99950466299593421</v>
      </c>
    </row>
    <row r="2500" spans="1:12" ht="140.25" x14ac:dyDescent="0.2">
      <c r="A2500" s="25" t="s">
        <v>8873</v>
      </c>
      <c r="B2500" s="25" t="s">
        <v>8874</v>
      </c>
      <c r="C2500" s="25" t="s">
        <v>74</v>
      </c>
      <c r="D2500" s="25" t="s">
        <v>8821</v>
      </c>
      <c r="E2500" s="24" t="b">
        <v>0</v>
      </c>
      <c r="F2500" s="25" t="s">
        <v>11</v>
      </c>
      <c r="G2500" s="25" t="s">
        <v>8875</v>
      </c>
      <c r="H2500" s="25" t="s">
        <v>8876</v>
      </c>
      <c r="I2500" s="25" t="s">
        <v>11260</v>
      </c>
      <c r="J2500" s="24">
        <v>6.0930508549929191E-6</v>
      </c>
      <c r="K2500" s="24">
        <v>2.6449251735689551E-10</v>
      </c>
      <c r="L2500" s="24">
        <v>0.9999939066846526</v>
      </c>
    </row>
    <row r="2501" spans="1:12" ht="76.5" x14ac:dyDescent="0.2">
      <c r="A2501" s="25" t="s">
        <v>8873</v>
      </c>
      <c r="B2501" s="25" t="s">
        <v>8878</v>
      </c>
      <c r="C2501" s="25" t="s">
        <v>74</v>
      </c>
      <c r="D2501" s="25" t="s">
        <v>8821</v>
      </c>
      <c r="E2501" s="24" t="b">
        <v>0</v>
      </c>
      <c r="F2501" s="25" t="s">
        <v>11</v>
      </c>
      <c r="G2501" s="25" t="s">
        <v>11261</v>
      </c>
      <c r="H2501" s="25" t="s">
        <v>11262</v>
      </c>
      <c r="I2501" s="25" t="s">
        <v>11263</v>
      </c>
      <c r="J2501" s="24">
        <v>9.8031063762528642E-4</v>
      </c>
      <c r="K2501" s="24">
        <v>4.006414020579433E-11</v>
      </c>
      <c r="L2501" s="24">
        <v>0.99901968932231067</v>
      </c>
    </row>
    <row r="2502" spans="1:12" ht="153" x14ac:dyDescent="0.2">
      <c r="A2502" s="25" t="s">
        <v>7970</v>
      </c>
      <c r="B2502" s="25" t="s">
        <v>7971</v>
      </c>
      <c r="C2502" s="25" t="s">
        <v>74</v>
      </c>
      <c r="D2502" s="25" t="s">
        <v>6339</v>
      </c>
      <c r="E2502" s="24" t="b">
        <v>0</v>
      </c>
      <c r="F2502" s="25" t="s">
        <v>11</v>
      </c>
      <c r="G2502" s="25" t="s">
        <v>7972</v>
      </c>
      <c r="H2502" s="25" t="s">
        <v>7973</v>
      </c>
      <c r="I2502" s="25" t="s">
        <v>7974</v>
      </c>
      <c r="J2502" s="24">
        <v>3.9181859705743963E-3</v>
      </c>
      <c r="K2502" s="24">
        <v>2.722822956466576E-5</v>
      </c>
      <c r="L2502" s="24">
        <v>0.99605458579986095</v>
      </c>
    </row>
    <row r="2503" spans="1:12" ht="204" x14ac:dyDescent="0.2">
      <c r="A2503" s="25" t="s">
        <v>6488</v>
      </c>
      <c r="B2503" s="25" t="s">
        <v>6489</v>
      </c>
      <c r="C2503" s="25" t="s">
        <v>74</v>
      </c>
      <c r="D2503" s="25" t="s">
        <v>6339</v>
      </c>
      <c r="E2503" s="24" t="b">
        <v>0</v>
      </c>
      <c r="F2503" s="25" t="s">
        <v>11</v>
      </c>
      <c r="G2503" s="25" t="s">
        <v>10526</v>
      </c>
      <c r="H2503" s="25" t="s">
        <v>10527</v>
      </c>
      <c r="I2503" s="25" t="s">
        <v>10528</v>
      </c>
      <c r="J2503" s="24">
        <v>2.8062528294364264E-7</v>
      </c>
      <c r="K2503" s="24">
        <v>1.3859162107342416E-11</v>
      </c>
      <c r="L2503" s="24">
        <v>0.99999971936085774</v>
      </c>
    </row>
    <row r="2504" spans="1:12" ht="293.25" x14ac:dyDescent="0.2">
      <c r="A2504" s="25" t="s">
        <v>211</v>
      </c>
      <c r="B2504" s="25" t="s">
        <v>1614</v>
      </c>
      <c r="C2504" s="25" t="s">
        <v>74</v>
      </c>
      <c r="D2504" s="25" t="s">
        <v>407</v>
      </c>
      <c r="E2504" s="24" t="b">
        <v>0</v>
      </c>
      <c r="F2504" s="25" t="s">
        <v>11</v>
      </c>
      <c r="G2504" s="25" t="s">
        <v>9085</v>
      </c>
      <c r="H2504" s="25" t="s">
        <v>9355</v>
      </c>
      <c r="I2504" s="25" t="s">
        <v>1616</v>
      </c>
      <c r="J2504" s="24">
        <v>2.8147121997988409E-5</v>
      </c>
      <c r="K2504" s="24">
        <v>7.6788553766247861E-6</v>
      </c>
      <c r="L2504" s="24">
        <v>0.99996417402262527</v>
      </c>
    </row>
    <row r="2505" spans="1:12" ht="63.75" x14ac:dyDescent="0.2">
      <c r="A2505" s="25" t="s">
        <v>1717</v>
      </c>
      <c r="B2505" s="25" t="s">
        <v>1730</v>
      </c>
      <c r="C2505" s="25" t="s">
        <v>894</v>
      </c>
      <c r="D2505" s="25" t="s">
        <v>407</v>
      </c>
      <c r="E2505" s="24" t="b">
        <v>0</v>
      </c>
      <c r="F2505" s="25" t="s">
        <v>11</v>
      </c>
      <c r="G2505" s="25" t="s">
        <v>1731</v>
      </c>
      <c r="H2505" s="25" t="s">
        <v>1732</v>
      </c>
      <c r="I2505" s="25" t="s">
        <v>9085</v>
      </c>
      <c r="J2505" s="24">
        <v>1.5157530625941029E-4</v>
      </c>
      <c r="K2505" s="24">
        <v>1.083082424117697E-6</v>
      </c>
      <c r="L2505" s="24">
        <v>0.9998473416113165</v>
      </c>
    </row>
    <row r="2506" spans="1:12" ht="178.5" x14ac:dyDescent="0.2">
      <c r="A2506" s="25" t="s">
        <v>2736</v>
      </c>
      <c r="B2506" s="25" t="s">
        <v>2746</v>
      </c>
      <c r="C2506" s="25" t="s">
        <v>894</v>
      </c>
      <c r="D2506" s="25" t="s">
        <v>407</v>
      </c>
      <c r="E2506" s="24" t="b">
        <v>0</v>
      </c>
      <c r="F2506" s="25" t="s">
        <v>11</v>
      </c>
      <c r="G2506" s="25" t="s">
        <v>1219</v>
      </c>
      <c r="H2506" s="25" t="s">
        <v>2747</v>
      </c>
      <c r="I2506" s="25" t="s">
        <v>9085</v>
      </c>
      <c r="J2506" s="24">
        <v>1.4697634394507246E-5</v>
      </c>
      <c r="K2506" s="24">
        <v>7.0081701865903987E-8</v>
      </c>
      <c r="L2506" s="24">
        <v>0.99998523228390357</v>
      </c>
    </row>
    <row r="2507" spans="1:12" ht="102" x14ac:dyDescent="0.2">
      <c r="A2507" s="25" t="s">
        <v>2773</v>
      </c>
      <c r="B2507" s="25" t="s">
        <v>8753</v>
      </c>
      <c r="C2507" s="25" t="s">
        <v>894</v>
      </c>
      <c r="D2507" s="25" t="s">
        <v>6339</v>
      </c>
      <c r="E2507" s="24" t="b">
        <v>0</v>
      </c>
      <c r="F2507" s="25" t="s">
        <v>11</v>
      </c>
      <c r="G2507" s="25" t="s">
        <v>1219</v>
      </c>
      <c r="H2507" s="25" t="s">
        <v>8754</v>
      </c>
      <c r="I2507" s="25" t="s">
        <v>9085</v>
      </c>
      <c r="J2507" s="24">
        <v>6.3869749630876536E-8</v>
      </c>
      <c r="K2507" s="24">
        <v>7.5621590008883865E-13</v>
      </c>
      <c r="L2507" s="24">
        <v>0.99999993612949412</v>
      </c>
    </row>
    <row r="2508" spans="1:12" ht="102" x14ac:dyDescent="0.2">
      <c r="A2508" s="25" t="s">
        <v>6337</v>
      </c>
      <c r="B2508" s="25" t="s">
        <v>6362</v>
      </c>
      <c r="C2508" s="25" t="s">
        <v>894</v>
      </c>
      <c r="D2508" s="25" t="s">
        <v>6339</v>
      </c>
      <c r="E2508" s="24" t="b">
        <v>0</v>
      </c>
      <c r="F2508" s="25" t="s">
        <v>11</v>
      </c>
      <c r="G2508" s="25" t="s">
        <v>6363</v>
      </c>
      <c r="H2508" s="25" t="s">
        <v>10507</v>
      </c>
      <c r="I2508" s="25" t="s">
        <v>6365</v>
      </c>
      <c r="J2508" s="24">
        <v>6.3091134399142965E-7</v>
      </c>
      <c r="K2508" s="24">
        <v>1.2496588898708643E-11</v>
      </c>
      <c r="L2508" s="24">
        <v>0.99999936907615938</v>
      </c>
    </row>
    <row r="2509" spans="1:12" ht="114.75" x14ac:dyDescent="0.2">
      <c r="A2509" s="25" t="s">
        <v>5426</v>
      </c>
      <c r="B2509" s="25" t="s">
        <v>5431</v>
      </c>
      <c r="C2509" s="25" t="s">
        <v>894</v>
      </c>
      <c r="D2509" s="25" t="s">
        <v>4127</v>
      </c>
      <c r="E2509" s="24" t="b">
        <v>0</v>
      </c>
      <c r="F2509" s="25" t="s">
        <v>11</v>
      </c>
      <c r="G2509" s="25" t="s">
        <v>9085</v>
      </c>
      <c r="H2509" s="25" t="s">
        <v>5432</v>
      </c>
      <c r="I2509" s="25" t="s">
        <v>9085</v>
      </c>
      <c r="J2509" s="24">
        <v>2.4615119670210926E-8</v>
      </c>
      <c r="K2509" s="24">
        <v>2.9554110150957301E-13</v>
      </c>
      <c r="L2509" s="24">
        <v>0.99999997538458463</v>
      </c>
    </row>
    <row r="2510" spans="1:12" ht="76.5" x14ac:dyDescent="0.2">
      <c r="A2510" s="25" t="s">
        <v>4805</v>
      </c>
      <c r="B2510" s="25" t="s">
        <v>4806</v>
      </c>
      <c r="C2510" s="25" t="s">
        <v>894</v>
      </c>
      <c r="D2510" s="25" t="s">
        <v>4127</v>
      </c>
      <c r="E2510" s="24" t="b">
        <v>0</v>
      </c>
      <c r="F2510" s="25" t="s">
        <v>11</v>
      </c>
      <c r="G2510" s="25" t="s">
        <v>1219</v>
      </c>
      <c r="H2510" s="25" t="s">
        <v>4810</v>
      </c>
      <c r="I2510" s="25" t="s">
        <v>10119</v>
      </c>
      <c r="J2510" s="24">
        <v>5.3401025746419135E-7</v>
      </c>
      <c r="K2510" s="24">
        <v>7.0742956085476569E-9</v>
      </c>
      <c r="L2510" s="24">
        <v>0.99999945891544695</v>
      </c>
    </row>
    <row r="2511" spans="1:12" ht="63.75" x14ac:dyDescent="0.2">
      <c r="A2511" s="25" t="s">
        <v>4805</v>
      </c>
      <c r="B2511" s="25" t="s">
        <v>4812</v>
      </c>
      <c r="C2511" s="25" t="s">
        <v>894</v>
      </c>
      <c r="D2511" s="25" t="s">
        <v>4127</v>
      </c>
      <c r="E2511" s="24" t="b">
        <v>0</v>
      </c>
      <c r="F2511" s="25" t="s">
        <v>11</v>
      </c>
      <c r="G2511" s="25" t="s">
        <v>4810</v>
      </c>
      <c r="H2511" s="25" t="s">
        <v>10119</v>
      </c>
      <c r="I2511" s="25" t="s">
        <v>9085</v>
      </c>
      <c r="J2511" s="24">
        <v>9.9280723969377067E-5</v>
      </c>
      <c r="K2511" s="24">
        <v>1.6762128553978934E-11</v>
      </c>
      <c r="L2511" s="24">
        <v>0.99990071925926849</v>
      </c>
    </row>
    <row r="2512" spans="1:12" ht="153" x14ac:dyDescent="0.2">
      <c r="A2512" s="25" t="s">
        <v>4546</v>
      </c>
      <c r="B2512" s="25" t="s">
        <v>4562</v>
      </c>
      <c r="C2512" s="25" t="s">
        <v>894</v>
      </c>
      <c r="D2512" s="25" t="s">
        <v>4127</v>
      </c>
      <c r="E2512" s="24" t="b">
        <v>0</v>
      </c>
      <c r="F2512" s="25" t="s">
        <v>11</v>
      </c>
      <c r="G2512" s="25" t="s">
        <v>1219</v>
      </c>
      <c r="H2512" s="25" t="s">
        <v>10012</v>
      </c>
      <c r="I2512" s="25" t="s">
        <v>10013</v>
      </c>
      <c r="J2512" s="24">
        <v>2.0927149555225904E-7</v>
      </c>
      <c r="K2512" s="24">
        <v>4.3427984606054974E-11</v>
      </c>
      <c r="L2512" s="24">
        <v>0.9999997906850765</v>
      </c>
    </row>
    <row r="2513" spans="1:12" ht="102" x14ac:dyDescent="0.2">
      <c r="A2513" s="25" t="s">
        <v>731</v>
      </c>
      <c r="B2513" s="25" t="s">
        <v>6675</v>
      </c>
      <c r="C2513" s="25" t="s">
        <v>894</v>
      </c>
      <c r="D2513" s="25" t="s">
        <v>6339</v>
      </c>
      <c r="E2513" s="24" t="b">
        <v>0</v>
      </c>
      <c r="F2513" s="25" t="s">
        <v>11</v>
      </c>
      <c r="G2513" s="25" t="s">
        <v>6687</v>
      </c>
      <c r="H2513" s="25" t="s">
        <v>10565</v>
      </c>
      <c r="I2513" s="25" t="s">
        <v>9085</v>
      </c>
      <c r="J2513" s="24">
        <v>5.6838551964928211E-6</v>
      </c>
      <c r="K2513" s="24">
        <v>1.2907617922982656E-12</v>
      </c>
      <c r="L2513" s="24">
        <v>0.99999431614351275</v>
      </c>
    </row>
    <row r="2514" spans="1:12" ht="25.5" x14ac:dyDescent="0.2">
      <c r="A2514" s="25" t="s">
        <v>731</v>
      </c>
      <c r="B2514" s="25" t="s">
        <v>6683</v>
      </c>
      <c r="C2514" s="25" t="s">
        <v>894</v>
      </c>
      <c r="D2514" s="25" t="s">
        <v>6339</v>
      </c>
      <c r="E2514" s="24" t="b">
        <v>0</v>
      </c>
      <c r="F2514" s="25" t="s">
        <v>11</v>
      </c>
      <c r="G2514" s="25" t="s">
        <v>10566</v>
      </c>
      <c r="H2514" s="25" t="s">
        <v>10567</v>
      </c>
      <c r="I2514" s="25" t="s">
        <v>9085</v>
      </c>
      <c r="J2514" s="24">
        <v>0.23338445594757898</v>
      </c>
      <c r="K2514" s="24">
        <v>7.7105881752359399E-12</v>
      </c>
      <c r="L2514" s="24">
        <v>0.76661554404471044</v>
      </c>
    </row>
    <row r="2515" spans="1:12" ht="204" x14ac:dyDescent="0.2">
      <c r="A2515" s="25" t="s">
        <v>2711</v>
      </c>
      <c r="B2515" s="25" t="s">
        <v>3014</v>
      </c>
      <c r="C2515" s="25" t="s">
        <v>894</v>
      </c>
      <c r="D2515" s="25" t="s">
        <v>2909</v>
      </c>
      <c r="E2515" s="24" t="b">
        <v>0</v>
      </c>
      <c r="F2515" s="25" t="s">
        <v>11</v>
      </c>
      <c r="G2515" s="25" t="s">
        <v>1219</v>
      </c>
      <c r="H2515" s="25" t="s">
        <v>3015</v>
      </c>
      <c r="I2515" s="25" t="s">
        <v>3016</v>
      </c>
      <c r="J2515" s="24">
        <v>8.7548242666420491E-9</v>
      </c>
      <c r="K2515" s="24">
        <v>4.2682967139497263E-10</v>
      </c>
      <c r="L2515" s="24">
        <v>0.99999999081834601</v>
      </c>
    </row>
    <row r="2516" spans="1:12" ht="178.5" x14ac:dyDescent="0.2">
      <c r="A2516" s="25" t="s">
        <v>2711</v>
      </c>
      <c r="B2516" s="25" t="s">
        <v>3017</v>
      </c>
      <c r="C2516" s="25" t="s">
        <v>894</v>
      </c>
      <c r="D2516" s="25" t="s">
        <v>2909</v>
      </c>
      <c r="E2516" s="24" t="b">
        <v>0</v>
      </c>
      <c r="F2516" s="25" t="s">
        <v>11</v>
      </c>
      <c r="G2516" s="25" t="s">
        <v>3015</v>
      </c>
      <c r="H2516" s="25" t="s">
        <v>3018</v>
      </c>
      <c r="I2516" s="25" t="s">
        <v>3019</v>
      </c>
      <c r="J2516" s="24">
        <v>7.7097923573797541E-8</v>
      </c>
      <c r="K2516" s="24">
        <v>2.2955830128732773E-10</v>
      </c>
      <c r="L2516" s="24">
        <v>0.99999992267251825</v>
      </c>
    </row>
    <row r="2517" spans="1:12" ht="102" x14ac:dyDescent="0.2">
      <c r="A2517" s="25" t="s">
        <v>2711</v>
      </c>
      <c r="B2517" s="25" t="s">
        <v>3020</v>
      </c>
      <c r="C2517" s="25" t="s">
        <v>894</v>
      </c>
      <c r="D2517" s="25" t="s">
        <v>2909</v>
      </c>
      <c r="E2517" s="24" t="b">
        <v>0</v>
      </c>
      <c r="F2517" s="25" t="s">
        <v>11</v>
      </c>
      <c r="G2517" s="25" t="s">
        <v>3018</v>
      </c>
      <c r="H2517" s="25" t="s">
        <v>3021</v>
      </c>
      <c r="I2517" s="25" t="s">
        <v>3022</v>
      </c>
      <c r="J2517" s="24">
        <v>5.3704659891076908E-6</v>
      </c>
      <c r="K2517" s="24">
        <v>1.7773693471098967E-9</v>
      </c>
      <c r="L2517" s="24">
        <v>0.99999462775664161</v>
      </c>
    </row>
    <row r="2518" spans="1:12" ht="114.75" x14ac:dyDescent="0.2">
      <c r="A2518" s="25" t="s">
        <v>1202</v>
      </c>
      <c r="B2518" s="25" t="s">
        <v>1203</v>
      </c>
      <c r="C2518" s="25" t="s">
        <v>894</v>
      </c>
      <c r="D2518" s="25" t="s">
        <v>407</v>
      </c>
      <c r="E2518" s="24" t="b">
        <v>0</v>
      </c>
      <c r="F2518" s="25" t="s">
        <v>11</v>
      </c>
      <c r="G2518" s="25" t="s">
        <v>1219</v>
      </c>
      <c r="H2518" s="25" t="s">
        <v>1220</v>
      </c>
      <c r="I2518" s="25" t="s">
        <v>1221</v>
      </c>
      <c r="J2518" s="24">
        <v>9.5321846160968392E-5</v>
      </c>
      <c r="K2518" s="24">
        <v>5.3231619312437669E-8</v>
      </c>
      <c r="L2518" s="24">
        <v>0.99990462492221965</v>
      </c>
    </row>
    <row r="2519" spans="1:12" ht="51" x14ac:dyDescent="0.2">
      <c r="A2519" s="25" t="s">
        <v>1202</v>
      </c>
      <c r="B2519" s="25" t="s">
        <v>1216</v>
      </c>
      <c r="C2519" s="25" t="s">
        <v>894</v>
      </c>
      <c r="D2519" s="25" t="s">
        <v>407</v>
      </c>
      <c r="E2519" s="24" t="b">
        <v>0</v>
      </c>
      <c r="F2519" s="25" t="s">
        <v>11</v>
      </c>
      <c r="G2519" s="25" t="s">
        <v>1222</v>
      </c>
      <c r="H2519" s="25" t="s">
        <v>1223</v>
      </c>
      <c r="I2519" s="25" t="s">
        <v>9085</v>
      </c>
      <c r="J2519" s="24">
        <v>1.511751894780344E-3</v>
      </c>
      <c r="K2519" s="24">
        <v>7.0849586222241887E-10</v>
      </c>
      <c r="L2519" s="24">
        <v>0.99848824739672382</v>
      </c>
    </row>
    <row r="2520" spans="1:12" ht="89.25" x14ac:dyDescent="0.2">
      <c r="A2520" s="25" t="s">
        <v>1202</v>
      </c>
      <c r="B2520" s="25" t="s">
        <v>1216</v>
      </c>
      <c r="C2520" s="25" t="s">
        <v>894</v>
      </c>
      <c r="D2520" s="25" t="s">
        <v>407</v>
      </c>
      <c r="E2520" s="24" t="b">
        <v>0</v>
      </c>
      <c r="F2520" s="25" t="s">
        <v>11</v>
      </c>
      <c r="G2520" s="25" t="s">
        <v>1219</v>
      </c>
      <c r="H2520" s="25" t="s">
        <v>9292</v>
      </c>
      <c r="I2520" s="25" t="s">
        <v>9085</v>
      </c>
      <c r="J2520" s="24">
        <v>3.0512305055229431E-5</v>
      </c>
      <c r="K2520" s="24">
        <v>7.088051057564255E-7</v>
      </c>
      <c r="L2520" s="24">
        <v>0.99996877888983893</v>
      </c>
    </row>
    <row r="2521" spans="1:12" ht="76.5" x14ac:dyDescent="0.2">
      <c r="A2521" s="25" t="s">
        <v>1574</v>
      </c>
      <c r="B2521" s="25" t="s">
        <v>1579</v>
      </c>
      <c r="C2521" s="25" t="s">
        <v>894</v>
      </c>
      <c r="D2521" s="25" t="s">
        <v>407</v>
      </c>
      <c r="E2521" s="24" t="b">
        <v>0</v>
      </c>
      <c r="F2521" s="25" t="s">
        <v>11</v>
      </c>
      <c r="G2521" s="25" t="s">
        <v>1580</v>
      </c>
      <c r="H2521" s="25" t="s">
        <v>1581</v>
      </c>
      <c r="I2521" s="25" t="s">
        <v>1582</v>
      </c>
      <c r="J2521" s="24">
        <v>4.1422537756303996E-3</v>
      </c>
      <c r="K2521" s="24">
        <v>3.3796050271426737E-6</v>
      </c>
      <c r="L2521" s="24">
        <v>0.99585436661934246</v>
      </c>
    </row>
    <row r="2522" spans="1:12" ht="140.25" x14ac:dyDescent="0.2">
      <c r="A2522" s="25" t="s">
        <v>5395</v>
      </c>
      <c r="B2522" s="25" t="s">
        <v>10277</v>
      </c>
      <c r="C2522" s="25" t="s">
        <v>894</v>
      </c>
      <c r="D2522" s="25" t="s">
        <v>4127</v>
      </c>
      <c r="E2522" s="24" t="b">
        <v>0</v>
      </c>
      <c r="F2522" s="25" t="s">
        <v>11</v>
      </c>
      <c r="G2522" s="25" t="s">
        <v>10281</v>
      </c>
      <c r="H2522" s="25" t="s">
        <v>5400</v>
      </c>
      <c r="I2522" s="25" t="s">
        <v>10282</v>
      </c>
      <c r="J2522" s="24">
        <v>5.3117943587778277E-4</v>
      </c>
      <c r="K2522" s="24">
        <v>3.9057148083312656E-11</v>
      </c>
      <c r="L2522" s="24">
        <v>0.99946882052506503</v>
      </c>
    </row>
    <row r="2523" spans="1:12" ht="89.25" x14ac:dyDescent="0.2">
      <c r="A2523" s="25" t="s">
        <v>5293</v>
      </c>
      <c r="B2523" s="25" t="s">
        <v>5294</v>
      </c>
      <c r="C2523" s="25" t="s">
        <v>894</v>
      </c>
      <c r="D2523" s="25" t="s">
        <v>4127</v>
      </c>
      <c r="E2523" s="24" t="b">
        <v>0</v>
      </c>
      <c r="F2523" s="25" t="s">
        <v>11</v>
      </c>
      <c r="G2523" s="25" t="s">
        <v>5295</v>
      </c>
      <c r="H2523" s="25" t="s">
        <v>5296</v>
      </c>
      <c r="I2523" s="25" t="s">
        <v>5297</v>
      </c>
      <c r="J2523" s="24">
        <v>3.1329374937815561E-5</v>
      </c>
      <c r="K2523" s="24">
        <v>5.032468154339901E-10</v>
      </c>
      <c r="L2523" s="24">
        <v>0.99996867012181545</v>
      </c>
    </row>
    <row r="2524" spans="1:12" ht="102" x14ac:dyDescent="0.2">
      <c r="A2524" s="25" t="s">
        <v>910</v>
      </c>
      <c r="B2524" s="25" t="s">
        <v>4394</v>
      </c>
      <c r="C2524" s="25" t="s">
        <v>894</v>
      </c>
      <c r="D2524" s="25" t="s">
        <v>4127</v>
      </c>
      <c r="E2524" s="24" t="b">
        <v>0</v>
      </c>
      <c r="F2524" s="25" t="s">
        <v>11</v>
      </c>
      <c r="G2524" s="25" t="s">
        <v>4404</v>
      </c>
      <c r="H2524" s="25" t="s">
        <v>4405</v>
      </c>
      <c r="I2524" s="25" t="s">
        <v>4406</v>
      </c>
      <c r="J2524" s="24">
        <v>5.9152159471087559E-5</v>
      </c>
      <c r="K2524" s="24">
        <v>4.2564167382677211E-11</v>
      </c>
      <c r="L2524" s="24">
        <v>0.99994084779796466</v>
      </c>
    </row>
    <row r="2525" spans="1:12" ht="153" x14ac:dyDescent="0.2">
      <c r="A2525" s="25" t="s">
        <v>2132</v>
      </c>
      <c r="B2525" s="25" t="s">
        <v>2133</v>
      </c>
      <c r="C2525" s="25" t="s">
        <v>894</v>
      </c>
      <c r="D2525" s="25" t="s">
        <v>407</v>
      </c>
      <c r="E2525" s="24" t="b">
        <v>0</v>
      </c>
      <c r="F2525" s="25" t="s">
        <v>11</v>
      </c>
      <c r="G2525" s="25" t="s">
        <v>9085</v>
      </c>
      <c r="H2525" s="25" t="s">
        <v>9464</v>
      </c>
      <c r="I2525" s="25" t="s">
        <v>9085</v>
      </c>
      <c r="J2525" s="24">
        <v>4.6103715534483915E-3</v>
      </c>
      <c r="K2525" s="24">
        <v>3.0440347249659207E-9</v>
      </c>
      <c r="L2525" s="24">
        <v>0.99538962540251685</v>
      </c>
    </row>
    <row r="2526" spans="1:12" ht="127.5" x14ac:dyDescent="0.2">
      <c r="A2526" s="25" t="s">
        <v>2675</v>
      </c>
      <c r="B2526" s="25" t="s">
        <v>2684</v>
      </c>
      <c r="C2526" s="25" t="s">
        <v>894</v>
      </c>
      <c r="D2526" s="25" t="s">
        <v>407</v>
      </c>
      <c r="E2526" s="24" t="b">
        <v>0</v>
      </c>
      <c r="F2526" s="25" t="s">
        <v>11</v>
      </c>
      <c r="G2526" s="25" t="s">
        <v>9563</v>
      </c>
      <c r="H2526" s="25" t="s">
        <v>9564</v>
      </c>
      <c r="I2526" s="25" t="s">
        <v>9085</v>
      </c>
      <c r="J2526" s="24">
        <v>6.3208623588993331E-5</v>
      </c>
      <c r="K2526" s="24">
        <v>7.2402155811296172E-7</v>
      </c>
      <c r="L2526" s="24">
        <v>0.99993606735485296</v>
      </c>
    </row>
    <row r="2527" spans="1:12" ht="63.75" x14ac:dyDescent="0.2">
      <c r="A2527" s="25" t="s">
        <v>8647</v>
      </c>
      <c r="B2527" s="25" t="s">
        <v>8659</v>
      </c>
      <c r="C2527" s="25" t="s">
        <v>894</v>
      </c>
      <c r="D2527" s="25" t="s">
        <v>6339</v>
      </c>
      <c r="E2527" s="24" t="b">
        <v>0</v>
      </c>
      <c r="F2527" s="25" t="s">
        <v>11</v>
      </c>
      <c r="G2527" s="25" t="s">
        <v>9085</v>
      </c>
      <c r="H2527" s="25" t="s">
        <v>8697</v>
      </c>
      <c r="I2527" s="25" t="s">
        <v>8698</v>
      </c>
      <c r="J2527" s="24">
        <v>3.8332130842731411E-2</v>
      </c>
      <c r="K2527" s="24">
        <v>8.039340453679824E-9</v>
      </c>
      <c r="L2527" s="24">
        <v>0.96166786111792824</v>
      </c>
    </row>
    <row r="2528" spans="1:12" ht="51" x14ac:dyDescent="0.2">
      <c r="A2528" s="25" t="s">
        <v>8647</v>
      </c>
      <c r="B2528" s="25" t="s">
        <v>8659</v>
      </c>
      <c r="C2528" s="25" t="s">
        <v>894</v>
      </c>
      <c r="D2528" s="25" t="s">
        <v>6339</v>
      </c>
      <c r="E2528" s="24" t="b">
        <v>0</v>
      </c>
      <c r="F2528" s="25" t="s">
        <v>11</v>
      </c>
      <c r="G2528" s="25" t="s">
        <v>1219</v>
      </c>
      <c r="H2528" s="25" t="s">
        <v>8699</v>
      </c>
      <c r="I2528" s="25" t="s">
        <v>8700</v>
      </c>
      <c r="J2528" s="24">
        <v>4.8576779796001025E-6</v>
      </c>
      <c r="K2528" s="24">
        <v>7.4038234479315608E-11</v>
      </c>
      <c r="L2528" s="24">
        <v>0.99999514224798214</v>
      </c>
    </row>
    <row r="2529" spans="1:12" ht="114.75" x14ac:dyDescent="0.2">
      <c r="A2529" s="25" t="s">
        <v>8647</v>
      </c>
      <c r="B2529" s="25" t="s">
        <v>8648</v>
      </c>
      <c r="C2529" s="25" t="s">
        <v>894</v>
      </c>
      <c r="D2529" s="25" t="s">
        <v>6339</v>
      </c>
      <c r="E2529" s="24" t="b">
        <v>0</v>
      </c>
      <c r="F2529" s="25" t="s">
        <v>11</v>
      </c>
      <c r="G2529" s="25" t="s">
        <v>1219</v>
      </c>
      <c r="H2529" s="25" t="s">
        <v>8701</v>
      </c>
      <c r="I2529" s="25" t="s">
        <v>8702</v>
      </c>
      <c r="J2529" s="24">
        <v>1.1460764371439332E-6</v>
      </c>
      <c r="K2529" s="24">
        <v>8.6931953776915264E-11</v>
      </c>
      <c r="L2529" s="24">
        <v>0.99999885383663101</v>
      </c>
    </row>
    <row r="2530" spans="1:12" ht="114.75" x14ac:dyDescent="0.2">
      <c r="A2530" s="25" t="s">
        <v>2511</v>
      </c>
      <c r="B2530" s="25" t="s">
        <v>2512</v>
      </c>
      <c r="C2530" s="25" t="s">
        <v>894</v>
      </c>
      <c r="D2530" s="25" t="s">
        <v>407</v>
      </c>
      <c r="E2530" s="24" t="b">
        <v>0</v>
      </c>
      <c r="F2530" s="25" t="s">
        <v>11</v>
      </c>
      <c r="G2530" s="25" t="s">
        <v>9085</v>
      </c>
      <c r="H2530" s="25" t="s">
        <v>9533</v>
      </c>
      <c r="I2530" s="25" t="s">
        <v>9534</v>
      </c>
      <c r="J2530" s="24">
        <v>6.7867912140681455E-2</v>
      </c>
      <c r="K2530" s="24">
        <v>1.3346529479971107E-6</v>
      </c>
      <c r="L2530" s="24">
        <v>0.93213075320637051</v>
      </c>
    </row>
    <row r="2531" spans="1:12" ht="89.25" x14ac:dyDescent="0.2">
      <c r="A2531" s="25" t="s">
        <v>5985</v>
      </c>
      <c r="B2531" s="25" t="s">
        <v>5986</v>
      </c>
      <c r="C2531" s="25" t="s">
        <v>894</v>
      </c>
      <c r="D2531" s="25" t="s">
        <v>5924</v>
      </c>
      <c r="E2531" s="24" t="b">
        <v>0</v>
      </c>
      <c r="F2531" s="25" t="s">
        <v>11</v>
      </c>
      <c r="G2531" s="25" t="s">
        <v>10414</v>
      </c>
      <c r="H2531" s="25" t="s">
        <v>5991</v>
      </c>
      <c r="I2531" s="25" t="s">
        <v>5992</v>
      </c>
      <c r="J2531" s="24">
        <v>2.3277798145524414E-2</v>
      </c>
      <c r="K2531" s="24">
        <v>6.3636674630016535E-11</v>
      </c>
      <c r="L2531" s="24">
        <v>0.9767222017908388</v>
      </c>
    </row>
    <row r="2532" spans="1:12" ht="51" x14ac:dyDescent="0.2">
      <c r="A2532" s="25" t="s">
        <v>882</v>
      </c>
      <c r="B2532" s="25" t="s">
        <v>886</v>
      </c>
      <c r="C2532" s="25" t="s">
        <v>894</v>
      </c>
      <c r="D2532" s="25" t="s">
        <v>407</v>
      </c>
      <c r="E2532" s="24" t="b">
        <v>0</v>
      </c>
      <c r="F2532" s="25" t="s">
        <v>11</v>
      </c>
      <c r="G2532" s="25" t="s">
        <v>895</v>
      </c>
      <c r="H2532" s="25" t="s">
        <v>896</v>
      </c>
      <c r="I2532" s="25" t="s">
        <v>9085</v>
      </c>
      <c r="J2532" s="24">
        <v>2.7076266516056579E-5</v>
      </c>
      <c r="K2532" s="24">
        <v>1.5440051701722492E-7</v>
      </c>
      <c r="L2532" s="24">
        <v>0.99997276933296686</v>
      </c>
    </row>
    <row r="2533" spans="1:12" ht="127.5" x14ac:dyDescent="0.2">
      <c r="A2533" s="25" t="s">
        <v>5565</v>
      </c>
      <c r="B2533" s="25" t="s">
        <v>5566</v>
      </c>
      <c r="C2533" s="25" t="s">
        <v>894</v>
      </c>
      <c r="D2533" s="25" t="s">
        <v>4127</v>
      </c>
      <c r="E2533" s="24" t="b">
        <v>0</v>
      </c>
      <c r="F2533" s="25" t="s">
        <v>11</v>
      </c>
      <c r="G2533" s="25" t="s">
        <v>9085</v>
      </c>
      <c r="H2533" s="25" t="s">
        <v>5581</v>
      </c>
      <c r="I2533" s="25" t="s">
        <v>10337</v>
      </c>
      <c r="J2533" s="24">
        <v>6.9601399610045515E-4</v>
      </c>
      <c r="K2533" s="24">
        <v>4.7841121301354534E-10</v>
      </c>
      <c r="L2533" s="24">
        <v>0.99930398552548838</v>
      </c>
    </row>
  </sheetData>
  <pageMargins left="0.7" right="0.7" top="0.75" bottom="0.75" header="0.3" footer="0.3"/>
  <pageSetup paperSize="9"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zoomScaleNormal="100" workbookViewId="0">
      <selection activeCell="D2" activeCellId="1" sqref="A2:A2532 D2:D2532"/>
    </sheetView>
  </sheetViews>
  <sheetFormatPr defaultColWidth="9.140625"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947" zoomScale="70" zoomScaleNormal="70" workbookViewId="0">
      <selection activeCell="I1004" sqref="I1004"/>
    </sheetView>
  </sheetViews>
  <sheetFormatPr defaultColWidth="9.140625"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548" workbookViewId="0">
      <selection activeCell="P888" sqref="P888"/>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zoomScale="70" zoomScaleNormal="70" workbookViewId="0">
      <selection activeCell="AB111" sqref="AB111"/>
    </sheetView>
  </sheetViews>
  <sheetFormatPr defaultColWidth="9.140625"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T792" zoomScale="55" zoomScaleNormal="55" workbookViewId="0">
      <selection activeCell="AA868" sqref="AA868"/>
    </sheetView>
  </sheetViews>
  <sheetFormatPr defaultColWidth="9.140625"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07B45-ED51-4773-BD16-9ED3BD29C960}">
  <dimension ref="A1:N378"/>
  <sheetViews>
    <sheetView topLeftCell="A49" workbookViewId="0">
      <selection activeCell="G78" sqref="G78:G86"/>
    </sheetView>
  </sheetViews>
  <sheetFormatPr defaultRowHeight="12.75" x14ac:dyDescent="0.2"/>
  <cols>
    <col min="1" max="1" width="12.140625" bestFit="1" customWidth="1"/>
    <col min="2" max="2" width="17" bestFit="1" customWidth="1"/>
    <col min="3" max="3" width="20.85546875" bestFit="1" customWidth="1"/>
    <col min="4" max="4" width="18.85546875" bestFit="1" customWidth="1"/>
    <col min="6" max="6" width="13" bestFit="1" customWidth="1"/>
    <col min="7" max="7" width="16" customWidth="1"/>
    <col min="8" max="8" width="12.140625" customWidth="1"/>
    <col min="9" max="9" width="81.140625" bestFit="1" customWidth="1"/>
    <col min="10" max="10" width="14.140625" bestFit="1" customWidth="1"/>
    <col min="11" max="12" width="12.42578125" bestFit="1" customWidth="1"/>
  </cols>
  <sheetData>
    <row r="1" spans="1:14" x14ac:dyDescent="0.2">
      <c r="A1" t="s">
        <v>0</v>
      </c>
      <c r="B1" t="s">
        <v>1</v>
      </c>
      <c r="C1" t="s">
        <v>2</v>
      </c>
      <c r="D1" t="s">
        <v>3</v>
      </c>
      <c r="E1" t="s">
        <v>4</v>
      </c>
      <c r="F1" t="s">
        <v>12934</v>
      </c>
      <c r="G1" t="s">
        <v>5</v>
      </c>
      <c r="H1" t="s">
        <v>12941</v>
      </c>
      <c r="I1" t="s">
        <v>6</v>
      </c>
      <c r="J1" t="s">
        <v>7</v>
      </c>
      <c r="K1" t="s">
        <v>8</v>
      </c>
      <c r="L1" t="s">
        <v>9</v>
      </c>
      <c r="M1" t="s">
        <v>10</v>
      </c>
      <c r="N1" t="s">
        <v>11</v>
      </c>
    </row>
    <row r="2" spans="1:14" x14ac:dyDescent="0.2">
      <c r="A2" s="28" t="s">
        <v>12863</v>
      </c>
      <c r="B2" s="28" t="s">
        <v>12864</v>
      </c>
      <c r="C2" s="28" t="s">
        <v>660</v>
      </c>
      <c r="D2" s="28" t="s">
        <v>3906</v>
      </c>
      <c r="E2" t="b">
        <v>0</v>
      </c>
      <c r="F2" t="s">
        <v>9</v>
      </c>
      <c r="G2" s="28" t="s">
        <v>9</v>
      </c>
      <c r="H2" s="28">
        <v>1</v>
      </c>
      <c r="I2" s="28" t="s">
        <v>12865</v>
      </c>
      <c r="J2" s="28" t="s">
        <v>12866</v>
      </c>
      <c r="K2" s="28" t="s">
        <v>12867</v>
      </c>
      <c r="L2">
        <v>0.82240225204253681</v>
      </c>
      <c r="M2">
        <v>1.850302015428273E-8</v>
      </c>
      <c r="N2">
        <v>0.17759772945444305</v>
      </c>
    </row>
    <row r="3" spans="1:14" x14ac:dyDescent="0.2">
      <c r="A3" s="28" t="s">
        <v>11640</v>
      </c>
      <c r="B3" s="28" t="s">
        <v>11641</v>
      </c>
      <c r="C3" s="28" t="s">
        <v>74</v>
      </c>
      <c r="D3" s="28" t="s">
        <v>407</v>
      </c>
      <c r="E3" t="b">
        <v>0</v>
      </c>
      <c r="F3" t="s">
        <v>9</v>
      </c>
      <c r="G3" s="28" t="s">
        <v>9</v>
      </c>
      <c r="H3" s="28">
        <v>1</v>
      </c>
      <c r="I3" s="28" t="s">
        <v>11642</v>
      </c>
      <c r="J3" s="28" t="s">
        <v>11643</v>
      </c>
      <c r="K3" s="28" t="s">
        <v>11644</v>
      </c>
      <c r="L3">
        <v>0.96709344809089892</v>
      </c>
      <c r="M3">
        <v>1.4313547574714102E-7</v>
      </c>
      <c r="N3">
        <v>3.2906408773625162E-2</v>
      </c>
    </row>
    <row r="4" spans="1:14" x14ac:dyDescent="0.2">
      <c r="A4" s="28" t="s">
        <v>11405</v>
      </c>
      <c r="B4" s="28" t="s">
        <v>12230</v>
      </c>
      <c r="C4" s="28" t="s">
        <v>213</v>
      </c>
      <c r="D4" s="28" t="s">
        <v>6339</v>
      </c>
      <c r="E4" t="b">
        <v>0</v>
      </c>
      <c r="F4" t="s">
        <v>9</v>
      </c>
      <c r="G4" s="28" t="s">
        <v>9</v>
      </c>
      <c r="H4" s="28">
        <v>1</v>
      </c>
      <c r="I4" s="28" t="s">
        <v>12231</v>
      </c>
      <c r="J4" s="28" t="s">
        <v>12232</v>
      </c>
      <c r="K4" s="28" t="s">
        <v>12233</v>
      </c>
      <c r="L4">
        <v>0.99998771576531043</v>
      </c>
      <c r="M4">
        <v>3.3540185731539393E-8</v>
      </c>
      <c r="N4">
        <v>1.2250694503853703E-5</v>
      </c>
    </row>
    <row r="5" spans="1:14" x14ac:dyDescent="0.2">
      <c r="A5" s="28" t="s">
        <v>12391</v>
      </c>
      <c r="B5" s="28" t="s">
        <v>12392</v>
      </c>
      <c r="C5" s="28" t="s">
        <v>613</v>
      </c>
      <c r="D5" s="28" t="s">
        <v>407</v>
      </c>
      <c r="E5" t="b">
        <v>0</v>
      </c>
      <c r="F5" t="s">
        <v>9</v>
      </c>
      <c r="G5" s="28" t="s">
        <v>9</v>
      </c>
      <c r="H5" s="28">
        <v>1</v>
      </c>
      <c r="I5" s="28" t="s">
        <v>12393</v>
      </c>
      <c r="J5" s="28" t="s">
        <v>12394</v>
      </c>
      <c r="K5" s="28" t="s">
        <v>19</v>
      </c>
      <c r="L5">
        <v>0.50175159839903904</v>
      </c>
      <c r="M5">
        <v>1.0838321037958314E-5</v>
      </c>
      <c r="N5">
        <v>0.49823756327992297</v>
      </c>
    </row>
    <row r="6" spans="1:14" x14ac:dyDescent="0.2">
      <c r="A6" s="28" t="s">
        <v>11815</v>
      </c>
      <c r="B6" s="28" t="s">
        <v>11816</v>
      </c>
      <c r="C6" s="28" t="s">
        <v>660</v>
      </c>
      <c r="D6" s="28" t="s">
        <v>3906</v>
      </c>
      <c r="E6" t="b">
        <v>0</v>
      </c>
      <c r="F6" t="s">
        <v>9</v>
      </c>
      <c r="G6" s="28" t="s">
        <v>9</v>
      </c>
      <c r="H6" s="28">
        <v>1</v>
      </c>
      <c r="I6" s="28" t="s">
        <v>19</v>
      </c>
      <c r="J6" s="28" t="s">
        <v>11817</v>
      </c>
      <c r="K6" s="28" t="s">
        <v>11818</v>
      </c>
      <c r="L6">
        <v>0.99803351585735511</v>
      </c>
      <c r="M6">
        <v>1.1024029608455939E-8</v>
      </c>
      <c r="N6">
        <v>1.9664731186152368E-3</v>
      </c>
    </row>
    <row r="7" spans="1:14" x14ac:dyDescent="0.2">
      <c r="A7" s="28" t="s">
        <v>12139</v>
      </c>
      <c r="B7" s="28" t="s">
        <v>12140</v>
      </c>
      <c r="C7" s="28" t="s">
        <v>14</v>
      </c>
      <c r="D7" s="28" t="s">
        <v>3906</v>
      </c>
      <c r="E7" t="b">
        <v>0</v>
      </c>
      <c r="F7" t="s">
        <v>9</v>
      </c>
      <c r="G7" s="28" t="s">
        <v>9</v>
      </c>
      <c r="H7" s="28">
        <v>1</v>
      </c>
      <c r="I7" s="28" t="s">
        <v>12141</v>
      </c>
      <c r="J7" s="28" t="s">
        <v>12142</v>
      </c>
      <c r="K7" s="28" t="s">
        <v>12143</v>
      </c>
      <c r="L7">
        <v>0.98424534016049092</v>
      </c>
      <c r="M7">
        <v>1.6043483449292007E-4</v>
      </c>
      <c r="N7">
        <v>1.559422500501619E-2</v>
      </c>
    </row>
    <row r="8" spans="1:14" x14ac:dyDescent="0.2">
      <c r="A8" s="28" t="s">
        <v>11823</v>
      </c>
      <c r="B8" s="28" t="s">
        <v>12701</v>
      </c>
      <c r="C8" s="28" t="s">
        <v>660</v>
      </c>
      <c r="D8" s="28" t="s">
        <v>3906</v>
      </c>
      <c r="E8" t="b">
        <v>0</v>
      </c>
      <c r="F8" t="s">
        <v>9</v>
      </c>
      <c r="G8" s="28" t="s">
        <v>9</v>
      </c>
      <c r="H8" s="28">
        <v>1</v>
      </c>
      <c r="I8" s="28" t="s">
        <v>12702</v>
      </c>
      <c r="J8" s="28" t="s">
        <v>12703</v>
      </c>
      <c r="K8" s="28" t="s">
        <v>12704</v>
      </c>
      <c r="L8">
        <v>0.99998232712716617</v>
      </c>
      <c r="M8">
        <v>8.2252189817410486E-7</v>
      </c>
      <c r="N8">
        <v>1.6850350935757833E-5</v>
      </c>
    </row>
    <row r="9" spans="1:14" x14ac:dyDescent="0.2">
      <c r="A9" s="28" t="s">
        <v>12030</v>
      </c>
      <c r="B9" s="28" t="s">
        <v>12031</v>
      </c>
      <c r="C9" s="28" t="s">
        <v>26</v>
      </c>
      <c r="D9" s="28" t="s">
        <v>6339</v>
      </c>
      <c r="E9" t="b">
        <v>0</v>
      </c>
      <c r="F9" t="s">
        <v>9</v>
      </c>
      <c r="G9" s="28" t="s">
        <v>9</v>
      </c>
      <c r="H9" s="28">
        <v>1</v>
      </c>
      <c r="I9" s="28" t="s">
        <v>12032</v>
      </c>
      <c r="J9" s="28" t="s">
        <v>12033</v>
      </c>
      <c r="K9" s="28" t="s">
        <v>12034</v>
      </c>
      <c r="L9">
        <v>0.9989164725086811</v>
      </c>
      <c r="M9">
        <v>3.0718175796350783E-5</v>
      </c>
      <c r="N9">
        <v>1.0528093155226176E-3</v>
      </c>
    </row>
    <row r="10" spans="1:14" x14ac:dyDescent="0.2">
      <c r="A10" s="28" t="s">
        <v>11424</v>
      </c>
      <c r="B10" s="28" t="s">
        <v>11425</v>
      </c>
      <c r="C10" s="28" t="s">
        <v>660</v>
      </c>
      <c r="D10" s="28" t="s">
        <v>3906</v>
      </c>
      <c r="E10" t="b">
        <v>0</v>
      </c>
      <c r="F10" t="s">
        <v>9</v>
      </c>
      <c r="G10" s="28" t="s">
        <v>9</v>
      </c>
      <c r="H10" s="28">
        <v>1</v>
      </c>
      <c r="I10" s="28" t="s">
        <v>19</v>
      </c>
      <c r="J10" s="28" t="s">
        <v>11426</v>
      </c>
      <c r="K10" s="28" t="s">
        <v>11427</v>
      </c>
      <c r="L10">
        <v>0.99946733088863215</v>
      </c>
      <c r="M10">
        <v>1.9523254320647697E-8</v>
      </c>
      <c r="N10">
        <v>5.3264958811342694E-4</v>
      </c>
    </row>
    <row r="11" spans="1:14" x14ac:dyDescent="0.2">
      <c r="A11" s="28" t="s">
        <v>11424</v>
      </c>
      <c r="B11" s="28" t="s">
        <v>12490</v>
      </c>
      <c r="C11" s="28" t="s">
        <v>613</v>
      </c>
      <c r="D11" s="28" t="s">
        <v>3906</v>
      </c>
      <c r="E11" t="b">
        <v>0</v>
      </c>
      <c r="F11" t="s">
        <v>9</v>
      </c>
      <c r="G11" s="28" t="s">
        <v>9</v>
      </c>
      <c r="H11" s="28">
        <v>1</v>
      </c>
      <c r="I11" s="28" t="s">
        <v>12491</v>
      </c>
      <c r="J11" s="28" t="s">
        <v>12492</v>
      </c>
      <c r="K11" s="28" t="s">
        <v>12493</v>
      </c>
      <c r="L11">
        <v>0.91566046966010028</v>
      </c>
      <c r="M11">
        <v>5.6107079238126455E-8</v>
      </c>
      <c r="N11">
        <v>8.4339474232820594E-2</v>
      </c>
    </row>
    <row r="12" spans="1:14" x14ac:dyDescent="0.2">
      <c r="A12" s="28" t="s">
        <v>11678</v>
      </c>
      <c r="B12" s="28" t="s">
        <v>7407</v>
      </c>
      <c r="C12" s="28" t="s">
        <v>26</v>
      </c>
      <c r="D12" s="28" t="s">
        <v>6339</v>
      </c>
      <c r="E12" t="b">
        <v>0</v>
      </c>
      <c r="F12" t="s">
        <v>9</v>
      </c>
      <c r="G12" s="28" t="s">
        <v>9</v>
      </c>
      <c r="H12" s="28">
        <v>1</v>
      </c>
      <c r="I12" s="28" t="s">
        <v>19</v>
      </c>
      <c r="J12" s="28" t="s">
        <v>12281</v>
      </c>
      <c r="K12" s="28" t="s">
        <v>12282</v>
      </c>
      <c r="L12">
        <v>0.88181711764554593</v>
      </c>
      <c r="M12">
        <v>2.7995454868894308E-6</v>
      </c>
      <c r="N12">
        <v>0.11818008280896711</v>
      </c>
    </row>
    <row r="13" spans="1:14" x14ac:dyDescent="0.2">
      <c r="A13" s="28" t="s">
        <v>11534</v>
      </c>
      <c r="B13" s="28" t="s">
        <v>12425</v>
      </c>
      <c r="C13" s="28" t="s">
        <v>660</v>
      </c>
      <c r="D13" s="28" t="s">
        <v>407</v>
      </c>
      <c r="E13" t="b">
        <v>0</v>
      </c>
      <c r="F13" t="s">
        <v>9</v>
      </c>
      <c r="G13" s="28" t="s">
        <v>9</v>
      </c>
      <c r="H13" s="28">
        <v>1</v>
      </c>
      <c r="I13" s="28" t="s">
        <v>12426</v>
      </c>
      <c r="J13" s="28" t="s">
        <v>12427</v>
      </c>
      <c r="K13" s="28" t="s">
        <v>12428</v>
      </c>
      <c r="L13">
        <v>0.90632976564172274</v>
      </c>
      <c r="M13">
        <v>5.869624955304591E-7</v>
      </c>
      <c r="N13">
        <v>9.3669647395781708E-2</v>
      </c>
    </row>
    <row r="14" spans="1:14" x14ac:dyDescent="0.2">
      <c r="A14" s="28" t="s">
        <v>11895</v>
      </c>
      <c r="B14" s="28" t="s">
        <v>12657</v>
      </c>
      <c r="C14" s="28" t="s">
        <v>26</v>
      </c>
      <c r="D14" s="28" t="s">
        <v>3906</v>
      </c>
      <c r="E14" t="b">
        <v>0</v>
      </c>
      <c r="F14" t="s">
        <v>9</v>
      </c>
      <c r="G14" s="28" t="s">
        <v>9</v>
      </c>
      <c r="H14" s="28">
        <v>1</v>
      </c>
      <c r="I14" s="28" t="s">
        <v>12658</v>
      </c>
      <c r="J14" s="28" t="s">
        <v>12659</v>
      </c>
      <c r="K14" s="28" t="s">
        <v>12660</v>
      </c>
      <c r="L14">
        <v>0.99552938390753976</v>
      </c>
      <c r="M14">
        <v>2.4405430804413725E-6</v>
      </c>
      <c r="N14">
        <v>4.4681755493798389E-3</v>
      </c>
    </row>
    <row r="15" spans="1:14" x14ac:dyDescent="0.2">
      <c r="A15" s="28" t="s">
        <v>11895</v>
      </c>
      <c r="B15" s="28" t="s">
        <v>11896</v>
      </c>
      <c r="C15" s="28" t="s">
        <v>26</v>
      </c>
      <c r="D15" s="28" t="s">
        <v>3906</v>
      </c>
      <c r="E15" t="b">
        <v>0</v>
      </c>
      <c r="F15" t="s">
        <v>9</v>
      </c>
      <c r="G15" s="28" t="s">
        <v>9</v>
      </c>
      <c r="H15" s="28">
        <v>1</v>
      </c>
      <c r="I15" s="28" t="s">
        <v>11897</v>
      </c>
      <c r="J15" s="28" t="s">
        <v>11898</v>
      </c>
      <c r="K15" s="28" t="s">
        <v>11899</v>
      </c>
      <c r="L15">
        <v>0.99989342698926731</v>
      </c>
      <c r="M15">
        <v>2.0457718150227737E-7</v>
      </c>
      <c r="N15">
        <v>1.0636843355132019E-4</v>
      </c>
    </row>
    <row r="16" spans="1:14" x14ac:dyDescent="0.2">
      <c r="A16" s="28" t="s">
        <v>11895</v>
      </c>
      <c r="B16" s="28" t="s">
        <v>12815</v>
      </c>
      <c r="C16" s="28" t="s">
        <v>26</v>
      </c>
      <c r="D16" s="28" t="s">
        <v>3906</v>
      </c>
      <c r="E16" t="b">
        <v>0</v>
      </c>
      <c r="F16" t="s">
        <v>9</v>
      </c>
      <c r="G16" s="28" t="s">
        <v>9</v>
      </c>
      <c r="H16" s="28">
        <v>1</v>
      </c>
      <c r="I16" s="28" t="s">
        <v>19</v>
      </c>
      <c r="J16" s="28" t="s">
        <v>12816</v>
      </c>
      <c r="K16" s="28" t="s">
        <v>12817</v>
      </c>
      <c r="L16">
        <v>0.9998523293003253</v>
      </c>
      <c r="M16">
        <v>3.6809861135403694E-9</v>
      </c>
      <c r="N16">
        <v>1.4766701868869329E-4</v>
      </c>
    </row>
    <row r="17" spans="1:14" x14ac:dyDescent="0.2">
      <c r="A17" s="28" t="s">
        <v>11589</v>
      </c>
      <c r="B17" s="28" t="s">
        <v>11590</v>
      </c>
      <c r="C17" s="28" t="s">
        <v>26</v>
      </c>
      <c r="D17" s="28" t="s">
        <v>6339</v>
      </c>
      <c r="E17" t="b">
        <v>0</v>
      </c>
      <c r="F17" t="s">
        <v>9</v>
      </c>
      <c r="G17" s="28" t="s">
        <v>9</v>
      </c>
      <c r="H17" s="28">
        <v>1</v>
      </c>
      <c r="I17" s="28" t="s">
        <v>11591</v>
      </c>
      <c r="J17" s="28" t="s">
        <v>11592</v>
      </c>
      <c r="K17" s="28" t="s">
        <v>11593</v>
      </c>
      <c r="L17">
        <v>0.99995859310026758</v>
      </c>
      <c r="M17">
        <v>6.9369598665875475E-7</v>
      </c>
      <c r="N17">
        <v>4.0713203745770013E-5</v>
      </c>
    </row>
    <row r="18" spans="1:14" x14ac:dyDescent="0.2">
      <c r="A18" s="28" t="s">
        <v>11380</v>
      </c>
      <c r="B18" s="28" t="s">
        <v>11758</v>
      </c>
      <c r="C18" s="28" t="s">
        <v>213</v>
      </c>
      <c r="D18" s="28" t="s">
        <v>6339</v>
      </c>
      <c r="E18" t="b">
        <v>0</v>
      </c>
      <c r="F18" t="s">
        <v>9</v>
      </c>
      <c r="G18" s="28" t="s">
        <v>9</v>
      </c>
      <c r="H18" s="28">
        <v>1</v>
      </c>
      <c r="I18" s="28" t="s">
        <v>12136</v>
      </c>
      <c r="J18" s="28" t="s">
        <v>12137</v>
      </c>
      <c r="K18" s="28" t="s">
        <v>12138</v>
      </c>
      <c r="L18">
        <v>0.95344768314000627</v>
      </c>
      <c r="M18">
        <v>1.9344808928818208E-4</v>
      </c>
      <c r="N18">
        <v>4.6358868770705511E-2</v>
      </c>
    </row>
    <row r="19" spans="1:14" x14ac:dyDescent="0.2">
      <c r="A19" s="28" t="s">
        <v>11588</v>
      </c>
      <c r="B19" s="28" t="s">
        <v>12884</v>
      </c>
      <c r="C19" s="28" t="s">
        <v>500</v>
      </c>
      <c r="D19" s="28" t="s">
        <v>407</v>
      </c>
      <c r="E19" t="b">
        <v>0</v>
      </c>
      <c r="F19" t="s">
        <v>9</v>
      </c>
      <c r="G19" s="28" t="s">
        <v>9</v>
      </c>
      <c r="H19" s="28">
        <v>1</v>
      </c>
      <c r="I19" s="28" t="s">
        <v>12885</v>
      </c>
      <c r="J19" s="28" t="s">
        <v>12886</v>
      </c>
      <c r="K19" s="28" t="s">
        <v>19</v>
      </c>
      <c r="L19">
        <v>0.92811039084399272</v>
      </c>
      <c r="M19">
        <v>1.2222806853580355E-4</v>
      </c>
      <c r="N19">
        <v>7.1767381087471438E-2</v>
      </c>
    </row>
    <row r="20" spans="1:14" x14ac:dyDescent="0.2">
      <c r="A20" s="28" t="s">
        <v>11463</v>
      </c>
      <c r="B20" s="28" t="s">
        <v>11464</v>
      </c>
      <c r="C20" s="28" t="s">
        <v>26</v>
      </c>
      <c r="D20" s="28" t="s">
        <v>4127</v>
      </c>
      <c r="E20" t="b">
        <v>0</v>
      </c>
      <c r="F20" t="s">
        <v>9</v>
      </c>
      <c r="G20" s="28" t="s">
        <v>9</v>
      </c>
      <c r="H20" s="28">
        <v>1</v>
      </c>
      <c r="I20" s="28" t="s">
        <v>11465</v>
      </c>
      <c r="J20" s="28" t="s">
        <v>11466</v>
      </c>
      <c r="K20" s="28" t="s">
        <v>11467</v>
      </c>
      <c r="L20">
        <v>0.99879731591207399</v>
      </c>
      <c r="M20">
        <v>1.0324146100620475E-7</v>
      </c>
      <c r="N20">
        <v>1.2025808464650946E-3</v>
      </c>
    </row>
    <row r="21" spans="1:14" x14ac:dyDescent="0.2">
      <c r="A21" s="28" t="s">
        <v>12546</v>
      </c>
      <c r="B21" s="28" t="s">
        <v>12547</v>
      </c>
      <c r="C21" s="28" t="s">
        <v>26</v>
      </c>
      <c r="D21" s="28" t="s">
        <v>6339</v>
      </c>
      <c r="E21" t="b">
        <v>0</v>
      </c>
      <c r="F21" t="s">
        <v>9</v>
      </c>
      <c r="G21" s="28" t="s">
        <v>9</v>
      </c>
      <c r="H21" s="28">
        <v>1</v>
      </c>
      <c r="I21" s="28" t="s">
        <v>12548</v>
      </c>
      <c r="J21" s="28" t="s">
        <v>12549</v>
      </c>
      <c r="K21" s="28" t="s">
        <v>12550</v>
      </c>
      <c r="L21">
        <v>0.99973722140971377</v>
      </c>
      <c r="M21">
        <v>2.7072005246414942E-9</v>
      </c>
      <c r="N21">
        <v>2.6277588308556651E-4</v>
      </c>
    </row>
    <row r="22" spans="1:14" x14ac:dyDescent="0.2">
      <c r="A22" s="28" t="s">
        <v>11508</v>
      </c>
      <c r="B22" s="28" t="s">
        <v>11509</v>
      </c>
      <c r="C22" s="28" t="s">
        <v>14</v>
      </c>
      <c r="D22" s="28" t="s">
        <v>4127</v>
      </c>
      <c r="E22" t="b">
        <v>0</v>
      </c>
      <c r="F22" t="s">
        <v>11</v>
      </c>
      <c r="G22" s="28" t="s">
        <v>9</v>
      </c>
      <c r="H22" s="28">
        <v>0</v>
      </c>
      <c r="I22" s="28" t="s">
        <v>12528</v>
      </c>
      <c r="J22" s="28" t="s">
        <v>12529</v>
      </c>
      <c r="K22" s="28" t="s">
        <v>19</v>
      </c>
      <c r="L22">
        <v>0.55325626345737566</v>
      </c>
      <c r="M22">
        <v>3.9815614909385743E-6</v>
      </c>
      <c r="N22">
        <v>0.44673975498113333</v>
      </c>
    </row>
    <row r="23" spans="1:14" x14ac:dyDescent="0.2">
      <c r="A23" s="28" t="s">
        <v>11405</v>
      </c>
      <c r="B23" s="28" t="s">
        <v>11701</v>
      </c>
      <c r="C23" s="28" t="s">
        <v>74</v>
      </c>
      <c r="D23" s="28" t="s">
        <v>6339</v>
      </c>
      <c r="E23" t="b">
        <v>0</v>
      </c>
      <c r="F23" t="s">
        <v>11</v>
      </c>
      <c r="G23" s="28" t="s">
        <v>9</v>
      </c>
      <c r="H23" s="28">
        <v>0</v>
      </c>
      <c r="I23" s="28" t="s">
        <v>11702</v>
      </c>
      <c r="J23" s="28" t="s">
        <v>11703</v>
      </c>
      <c r="K23" s="28" t="s">
        <v>11704</v>
      </c>
      <c r="L23">
        <v>0.99987813736188835</v>
      </c>
      <c r="M23">
        <v>5.9268349681460365E-6</v>
      </c>
      <c r="N23">
        <v>1.159358031434614E-4</v>
      </c>
    </row>
    <row r="24" spans="1:14" x14ac:dyDescent="0.2">
      <c r="A24" s="28" t="s">
        <v>11405</v>
      </c>
      <c r="B24" s="28" t="s">
        <v>11428</v>
      </c>
      <c r="C24" s="28" t="s">
        <v>660</v>
      </c>
      <c r="D24" s="28" t="s">
        <v>6339</v>
      </c>
      <c r="E24" t="b">
        <v>0</v>
      </c>
      <c r="F24" t="s">
        <v>11</v>
      </c>
      <c r="G24" s="28" t="s">
        <v>9</v>
      </c>
      <c r="H24" s="28">
        <v>0</v>
      </c>
      <c r="I24" s="28" t="s">
        <v>11529</v>
      </c>
      <c r="J24" s="28" t="s">
        <v>11530</v>
      </c>
      <c r="K24" s="28" t="s">
        <v>11531</v>
      </c>
      <c r="L24">
        <v>0.99424178283333009</v>
      </c>
      <c r="M24">
        <v>9.8723280545827479E-9</v>
      </c>
      <c r="N24">
        <v>5.7582072943418803E-3</v>
      </c>
    </row>
    <row r="25" spans="1:14" x14ac:dyDescent="0.2">
      <c r="A25" s="28" t="s">
        <v>11698</v>
      </c>
      <c r="B25" s="28" t="s">
        <v>12827</v>
      </c>
      <c r="C25" s="28" t="s">
        <v>660</v>
      </c>
      <c r="D25" s="28" t="s">
        <v>6339</v>
      </c>
      <c r="E25" t="b">
        <v>0</v>
      </c>
      <c r="F25" t="s">
        <v>11</v>
      </c>
      <c r="G25" s="28" t="s">
        <v>9</v>
      </c>
      <c r="H25" s="28">
        <v>0</v>
      </c>
      <c r="I25" s="28" t="s">
        <v>12828</v>
      </c>
      <c r="J25" s="28" t="s">
        <v>12829</v>
      </c>
      <c r="K25" s="28" t="s">
        <v>12830</v>
      </c>
      <c r="L25">
        <v>0.61364436647921439</v>
      </c>
      <c r="M25">
        <v>3.4966113578305185E-6</v>
      </c>
      <c r="N25">
        <v>0.38635213690942777</v>
      </c>
    </row>
    <row r="26" spans="1:14" x14ac:dyDescent="0.2">
      <c r="A26" s="28" t="s">
        <v>12379</v>
      </c>
      <c r="B26" s="28" t="s">
        <v>12380</v>
      </c>
      <c r="C26" s="28" t="s">
        <v>14</v>
      </c>
      <c r="D26" s="28" t="s">
        <v>407</v>
      </c>
      <c r="E26" t="b">
        <v>0</v>
      </c>
      <c r="F26" t="s">
        <v>11</v>
      </c>
      <c r="G26" s="28" t="s">
        <v>9</v>
      </c>
      <c r="H26" s="28">
        <v>0</v>
      </c>
      <c r="I26" s="28" t="s">
        <v>12381</v>
      </c>
      <c r="J26" s="28" t="s">
        <v>12382</v>
      </c>
      <c r="K26" s="28" t="s">
        <v>12383</v>
      </c>
      <c r="L26">
        <v>0.85529547491601732</v>
      </c>
      <c r="M26">
        <v>2.6263434162420809E-3</v>
      </c>
      <c r="N26">
        <v>0.14207818166774072</v>
      </c>
    </row>
    <row r="27" spans="1:14" x14ac:dyDescent="0.2">
      <c r="A27" s="28" t="s">
        <v>11380</v>
      </c>
      <c r="B27" s="28" t="s">
        <v>11758</v>
      </c>
      <c r="C27" s="28" t="s">
        <v>213</v>
      </c>
      <c r="D27" s="28" t="s">
        <v>6339</v>
      </c>
      <c r="E27" t="b">
        <v>0</v>
      </c>
      <c r="F27" t="s">
        <v>11</v>
      </c>
      <c r="G27" s="28" t="s">
        <v>9</v>
      </c>
      <c r="H27" s="28">
        <v>0</v>
      </c>
      <c r="I27" s="28" t="s">
        <v>19</v>
      </c>
      <c r="J27" s="28" t="s">
        <v>12136</v>
      </c>
      <c r="K27" s="28" t="s">
        <v>12356</v>
      </c>
      <c r="L27">
        <v>0.886714736563878</v>
      </c>
      <c r="M27">
        <v>3.2121960350809672E-4</v>
      </c>
      <c r="N27">
        <v>0.11296404383261395</v>
      </c>
    </row>
    <row r="28" spans="1:14" x14ac:dyDescent="0.2">
      <c r="A28" s="28" t="s">
        <v>12898</v>
      </c>
      <c r="B28" s="28" t="s">
        <v>12899</v>
      </c>
      <c r="C28" s="28" t="s">
        <v>74</v>
      </c>
      <c r="D28" s="28" t="s">
        <v>407</v>
      </c>
      <c r="E28" t="b">
        <v>0</v>
      </c>
      <c r="F28" t="s">
        <v>11</v>
      </c>
      <c r="G28" s="28" t="s">
        <v>9</v>
      </c>
      <c r="H28" s="28">
        <v>0</v>
      </c>
      <c r="I28" s="28" t="s">
        <v>12900</v>
      </c>
      <c r="J28" s="28" t="s">
        <v>12901</v>
      </c>
      <c r="K28" s="28" t="s">
        <v>12902</v>
      </c>
      <c r="L28">
        <v>0.56253561004014063</v>
      </c>
      <c r="M28">
        <v>4.428713840553162E-4</v>
      </c>
      <c r="N28">
        <v>0.43702151857580407</v>
      </c>
    </row>
    <row r="29" spans="1:14" x14ac:dyDescent="0.2">
      <c r="A29" s="28" t="s">
        <v>12923</v>
      </c>
      <c r="B29" s="28" t="s">
        <v>12924</v>
      </c>
      <c r="C29" s="28" t="s">
        <v>613</v>
      </c>
      <c r="D29" s="28" t="s">
        <v>3036</v>
      </c>
      <c r="E29" t="b">
        <v>0</v>
      </c>
      <c r="F29" t="s">
        <v>10</v>
      </c>
      <c r="G29" s="28" t="s">
        <v>10</v>
      </c>
      <c r="H29" s="28">
        <v>1</v>
      </c>
      <c r="I29" s="28" t="s">
        <v>19</v>
      </c>
      <c r="J29" s="28" t="s">
        <v>12925</v>
      </c>
      <c r="K29" s="28" t="s">
        <v>19</v>
      </c>
      <c r="L29">
        <v>3.9537746350093626E-10</v>
      </c>
      <c r="M29">
        <v>0.99999999953193597</v>
      </c>
      <c r="N29">
        <v>7.2686630175270682E-11</v>
      </c>
    </row>
    <row r="30" spans="1:14" x14ac:dyDescent="0.2">
      <c r="A30" s="28" t="s">
        <v>12665</v>
      </c>
      <c r="B30" s="28" t="s">
        <v>12666</v>
      </c>
      <c r="C30" s="28" t="s">
        <v>74</v>
      </c>
      <c r="D30" s="28" t="s">
        <v>3036</v>
      </c>
      <c r="E30" t="b">
        <v>0</v>
      </c>
      <c r="F30" t="s">
        <v>10</v>
      </c>
      <c r="G30" s="28" t="s">
        <v>10</v>
      </c>
      <c r="H30" s="28">
        <v>1</v>
      </c>
      <c r="I30" s="28" t="s">
        <v>12667</v>
      </c>
      <c r="J30" s="28" t="s">
        <v>12668</v>
      </c>
      <c r="K30" s="28" t="s">
        <v>12669</v>
      </c>
      <c r="L30">
        <v>1.3798652930951374E-6</v>
      </c>
      <c r="M30">
        <v>0.99996476329002593</v>
      </c>
      <c r="N30">
        <v>3.3856844680881781E-5</v>
      </c>
    </row>
    <row r="31" spans="1:14" x14ac:dyDescent="0.2">
      <c r="A31" s="28" t="s">
        <v>12249</v>
      </c>
      <c r="B31" s="28" t="s">
        <v>12250</v>
      </c>
      <c r="C31" s="28" t="s">
        <v>26</v>
      </c>
      <c r="D31" s="28" t="s">
        <v>4127</v>
      </c>
      <c r="E31" t="b">
        <v>0</v>
      </c>
      <c r="F31" t="s">
        <v>10</v>
      </c>
      <c r="G31" s="28" t="s">
        <v>10</v>
      </c>
      <c r="H31" s="28">
        <v>1</v>
      </c>
      <c r="I31" s="28" t="s">
        <v>19</v>
      </c>
      <c r="J31" s="28" t="s">
        <v>12251</v>
      </c>
      <c r="K31" s="28" t="s">
        <v>12252</v>
      </c>
      <c r="L31">
        <v>5.5163611496428181E-14</v>
      </c>
      <c r="M31">
        <v>0.99999999999994493</v>
      </c>
      <c r="N31">
        <v>2.5889247540320206E-18</v>
      </c>
    </row>
    <row r="32" spans="1:14" x14ac:dyDescent="0.2">
      <c r="A32" s="28" t="s">
        <v>11576</v>
      </c>
      <c r="B32" s="28" t="s">
        <v>12218</v>
      </c>
      <c r="C32" s="28" t="s">
        <v>14</v>
      </c>
      <c r="D32" s="28" t="s">
        <v>3036</v>
      </c>
      <c r="E32" t="b">
        <v>0</v>
      </c>
      <c r="F32" t="s">
        <v>10</v>
      </c>
      <c r="G32" s="28" t="s">
        <v>10</v>
      </c>
      <c r="H32" s="28">
        <v>1</v>
      </c>
      <c r="I32" s="28" t="s">
        <v>12219</v>
      </c>
      <c r="J32" s="28" t="s">
        <v>12220</v>
      </c>
      <c r="K32" s="28" t="s">
        <v>12221</v>
      </c>
      <c r="L32">
        <v>9.4763940648373746E-12</v>
      </c>
      <c r="M32">
        <v>0.99999997642924299</v>
      </c>
      <c r="N32">
        <v>2.3561280498569434E-8</v>
      </c>
    </row>
    <row r="33" spans="1:14" x14ac:dyDescent="0.2">
      <c r="A33" s="28" t="s">
        <v>11576</v>
      </c>
      <c r="B33" s="28" t="s">
        <v>11718</v>
      </c>
      <c r="C33" s="28" t="s">
        <v>14</v>
      </c>
      <c r="D33" s="28" t="s">
        <v>3036</v>
      </c>
      <c r="E33" t="b">
        <v>0</v>
      </c>
      <c r="F33" t="s">
        <v>10</v>
      </c>
      <c r="G33" s="28" t="s">
        <v>10</v>
      </c>
      <c r="H33" s="28">
        <v>1</v>
      </c>
      <c r="I33" s="28" t="s">
        <v>11719</v>
      </c>
      <c r="J33" s="28" t="s">
        <v>11720</v>
      </c>
      <c r="K33" s="28" t="s">
        <v>11721</v>
      </c>
      <c r="L33">
        <v>2.8276567242863537E-7</v>
      </c>
      <c r="M33">
        <v>0.99906133558716981</v>
      </c>
      <c r="N33">
        <v>9.3838164715772494E-4</v>
      </c>
    </row>
    <row r="34" spans="1:14" x14ac:dyDescent="0.2">
      <c r="A34" s="28" t="s">
        <v>11452</v>
      </c>
      <c r="B34" s="28" t="s">
        <v>12319</v>
      </c>
      <c r="C34" s="28" t="s">
        <v>14</v>
      </c>
      <c r="D34" s="28" t="s">
        <v>407</v>
      </c>
      <c r="E34" t="b">
        <v>0</v>
      </c>
      <c r="F34" t="s">
        <v>10</v>
      </c>
      <c r="G34" s="28" t="s">
        <v>10</v>
      </c>
      <c r="H34" s="28">
        <v>1</v>
      </c>
      <c r="I34" s="28" t="s">
        <v>12320</v>
      </c>
      <c r="J34" s="28" t="s">
        <v>12321</v>
      </c>
      <c r="K34" s="28" t="s">
        <v>12322</v>
      </c>
      <c r="L34">
        <v>5.9794344574126445E-5</v>
      </c>
      <c r="M34">
        <v>0.99734170847557568</v>
      </c>
      <c r="N34">
        <v>2.5984971798502501E-3</v>
      </c>
    </row>
    <row r="35" spans="1:14" x14ac:dyDescent="0.2">
      <c r="A35" s="28" t="s">
        <v>11880</v>
      </c>
      <c r="B35" s="28" t="s">
        <v>11881</v>
      </c>
      <c r="C35" s="28" t="s">
        <v>14</v>
      </c>
      <c r="D35" s="28" t="s">
        <v>407</v>
      </c>
      <c r="E35" t="b">
        <v>0</v>
      </c>
      <c r="F35" t="s">
        <v>10</v>
      </c>
      <c r="G35" s="28" t="s">
        <v>10</v>
      </c>
      <c r="H35" s="28">
        <v>1</v>
      </c>
      <c r="I35" s="28" t="s">
        <v>19</v>
      </c>
      <c r="J35" s="28" t="s">
        <v>11882</v>
      </c>
      <c r="K35" s="28" t="s">
        <v>19</v>
      </c>
      <c r="L35">
        <v>9.0378157517249292E-14</v>
      </c>
      <c r="M35">
        <v>0.99999999999990963</v>
      </c>
      <c r="N35">
        <v>1.7099413328953202E-17</v>
      </c>
    </row>
    <row r="36" spans="1:14" x14ac:dyDescent="0.2">
      <c r="A36" s="28" t="s">
        <v>12573</v>
      </c>
      <c r="B36" s="28" t="s">
        <v>12574</v>
      </c>
      <c r="C36" s="28" t="s">
        <v>14</v>
      </c>
      <c r="D36" s="28" t="s">
        <v>3036</v>
      </c>
      <c r="E36" t="b">
        <v>0</v>
      </c>
      <c r="F36" t="s">
        <v>10</v>
      </c>
      <c r="G36" s="28" t="s">
        <v>10</v>
      </c>
      <c r="H36" s="28">
        <v>1</v>
      </c>
      <c r="I36" s="28" t="s">
        <v>12575</v>
      </c>
      <c r="J36" s="28" t="s">
        <v>12576</v>
      </c>
      <c r="K36" s="28" t="s">
        <v>12577</v>
      </c>
      <c r="L36">
        <v>1.4819954893322828E-10</v>
      </c>
      <c r="M36">
        <v>0.99998892274890083</v>
      </c>
      <c r="N36">
        <v>1.1077102899574463E-5</v>
      </c>
    </row>
    <row r="37" spans="1:14" x14ac:dyDescent="0.2">
      <c r="A37" s="28" t="s">
        <v>12461</v>
      </c>
      <c r="B37" s="28" t="s">
        <v>12462</v>
      </c>
      <c r="C37" s="28" t="s">
        <v>26</v>
      </c>
      <c r="D37" s="28" t="s">
        <v>2860</v>
      </c>
      <c r="E37" t="b">
        <v>0</v>
      </c>
      <c r="F37" t="s">
        <v>10</v>
      </c>
      <c r="G37" s="28" t="s">
        <v>10</v>
      </c>
      <c r="H37" s="28">
        <v>1</v>
      </c>
      <c r="I37" s="28" t="s">
        <v>1252</v>
      </c>
      <c r="J37" s="28" t="s">
        <v>12463</v>
      </c>
      <c r="K37" s="28" t="s">
        <v>12464</v>
      </c>
      <c r="L37">
        <v>3.5021185214219321E-9</v>
      </c>
      <c r="M37">
        <v>0.99999973676204568</v>
      </c>
      <c r="N37">
        <v>2.5973583565722748E-7</v>
      </c>
    </row>
    <row r="38" spans="1:14" x14ac:dyDescent="0.2">
      <c r="A38" s="28" t="s">
        <v>12429</v>
      </c>
      <c r="B38" s="28" t="s">
        <v>12430</v>
      </c>
      <c r="C38" s="28" t="s">
        <v>14</v>
      </c>
      <c r="D38" s="28" t="s">
        <v>3036</v>
      </c>
      <c r="E38" t="b">
        <v>0</v>
      </c>
      <c r="F38" t="s">
        <v>10</v>
      </c>
      <c r="G38" s="28" t="s">
        <v>10</v>
      </c>
      <c r="H38" s="28">
        <v>1</v>
      </c>
      <c r="I38" s="28" t="s">
        <v>12431</v>
      </c>
      <c r="J38" s="28" t="s">
        <v>12432</v>
      </c>
      <c r="K38" s="28" t="s">
        <v>12433</v>
      </c>
      <c r="L38">
        <v>3.4928890963048123E-6</v>
      </c>
      <c r="M38">
        <v>0.70811072111171125</v>
      </c>
      <c r="N38">
        <v>0.29188578599919235</v>
      </c>
    </row>
    <row r="39" spans="1:14" x14ac:dyDescent="0.2">
      <c r="A39" s="28" t="s">
        <v>11990</v>
      </c>
      <c r="B39" s="28" t="s">
        <v>12697</v>
      </c>
      <c r="C39" s="28" t="s">
        <v>26</v>
      </c>
      <c r="D39" s="28" t="s">
        <v>15</v>
      </c>
      <c r="E39" t="b">
        <v>0</v>
      </c>
      <c r="F39" t="s">
        <v>10</v>
      </c>
      <c r="G39" s="28" t="s">
        <v>10</v>
      </c>
      <c r="H39" s="28">
        <v>1</v>
      </c>
      <c r="I39" s="28" t="s">
        <v>12698</v>
      </c>
      <c r="J39" s="28" t="s">
        <v>12699</v>
      </c>
      <c r="K39" s="28" t="s">
        <v>12700</v>
      </c>
      <c r="L39">
        <v>4.6107596751300869E-8</v>
      </c>
      <c r="M39">
        <v>0.99973782359148822</v>
      </c>
      <c r="N39">
        <v>2.6213030091495226E-4</v>
      </c>
    </row>
    <row r="40" spans="1:14" x14ac:dyDescent="0.2">
      <c r="A40" s="28" t="s">
        <v>11713</v>
      </c>
      <c r="B40" s="28" t="s">
        <v>11714</v>
      </c>
      <c r="C40" s="28" t="s">
        <v>74</v>
      </c>
      <c r="D40" s="28" t="s">
        <v>407</v>
      </c>
      <c r="E40" t="b">
        <v>0</v>
      </c>
      <c r="F40" t="s">
        <v>10</v>
      </c>
      <c r="G40" s="28" t="s">
        <v>10</v>
      </c>
      <c r="H40" s="28">
        <v>1</v>
      </c>
      <c r="I40" s="28" t="s">
        <v>12465</v>
      </c>
      <c r="J40" s="28" t="s">
        <v>12411</v>
      </c>
      <c r="K40" s="28" t="s">
        <v>12466</v>
      </c>
      <c r="L40">
        <v>4.4699017680390616E-6</v>
      </c>
      <c r="M40">
        <v>0.99806318039105324</v>
      </c>
      <c r="N40">
        <v>1.9323497071786146E-3</v>
      </c>
    </row>
    <row r="41" spans="1:14" x14ac:dyDescent="0.2">
      <c r="A41" s="28" t="s">
        <v>12591</v>
      </c>
      <c r="B41" s="28" t="s">
        <v>12592</v>
      </c>
      <c r="C41" s="28" t="s">
        <v>26</v>
      </c>
      <c r="D41" s="28" t="s">
        <v>3036</v>
      </c>
      <c r="E41" t="b">
        <v>0</v>
      </c>
      <c r="F41" t="s">
        <v>10</v>
      </c>
      <c r="G41" s="28" t="s">
        <v>10</v>
      </c>
      <c r="H41" s="28">
        <v>1</v>
      </c>
      <c r="I41" s="28" t="s">
        <v>12593</v>
      </c>
      <c r="J41" s="28" t="s">
        <v>12594</v>
      </c>
      <c r="K41" s="28" t="s">
        <v>19</v>
      </c>
      <c r="L41">
        <v>1.4062880961628437E-5</v>
      </c>
      <c r="M41">
        <v>0.99969573899606501</v>
      </c>
      <c r="N41">
        <v>2.9019812297325417E-4</v>
      </c>
    </row>
    <row r="42" spans="1:14" x14ac:dyDescent="0.2">
      <c r="A42" s="28" t="s">
        <v>12624</v>
      </c>
      <c r="B42" s="28" t="s">
        <v>12625</v>
      </c>
      <c r="C42" s="28" t="s">
        <v>26</v>
      </c>
      <c r="D42" s="28" t="s">
        <v>407</v>
      </c>
      <c r="E42" t="b">
        <v>0</v>
      </c>
      <c r="F42" t="s">
        <v>10</v>
      </c>
      <c r="G42" s="28" t="s">
        <v>10</v>
      </c>
      <c r="H42" s="28">
        <v>1</v>
      </c>
      <c r="I42" s="28" t="s">
        <v>1252</v>
      </c>
      <c r="J42" s="28" t="s">
        <v>12626</v>
      </c>
      <c r="K42" s="28" t="s">
        <v>12627</v>
      </c>
      <c r="L42">
        <v>2.2884857764681442E-17</v>
      </c>
      <c r="M42">
        <v>1</v>
      </c>
      <c r="N42">
        <v>1.2605780008579057E-17</v>
      </c>
    </row>
    <row r="43" spans="1:14" x14ac:dyDescent="0.2">
      <c r="A43" s="28" t="s">
        <v>11577</v>
      </c>
      <c r="B43" s="28" t="s">
        <v>11578</v>
      </c>
      <c r="C43" s="28" t="s">
        <v>14</v>
      </c>
      <c r="D43" s="28" t="s">
        <v>407</v>
      </c>
      <c r="E43" t="b">
        <v>0</v>
      </c>
      <c r="F43" t="s">
        <v>10</v>
      </c>
      <c r="G43" s="28" t="s">
        <v>10</v>
      </c>
      <c r="H43" s="28">
        <v>1</v>
      </c>
      <c r="I43" s="28" t="s">
        <v>11579</v>
      </c>
      <c r="J43" s="28" t="s">
        <v>11580</v>
      </c>
      <c r="K43" s="28" t="s">
        <v>19</v>
      </c>
      <c r="L43">
        <v>6.2370515400179436E-16</v>
      </c>
      <c r="M43">
        <v>0.99999999999999933</v>
      </c>
      <c r="N43">
        <v>7.971574956361233E-18</v>
      </c>
    </row>
    <row r="44" spans="1:14" x14ac:dyDescent="0.2">
      <c r="A44" s="28" t="s">
        <v>12274</v>
      </c>
      <c r="B44" s="28" t="s">
        <v>12275</v>
      </c>
      <c r="C44" s="28" t="s">
        <v>14</v>
      </c>
      <c r="D44" s="28" t="s">
        <v>407</v>
      </c>
      <c r="E44" t="b">
        <v>0</v>
      </c>
      <c r="F44" t="s">
        <v>10</v>
      </c>
      <c r="G44" s="28" t="s">
        <v>10</v>
      </c>
      <c r="H44" s="28">
        <v>1</v>
      </c>
      <c r="I44" s="28" t="s">
        <v>650</v>
      </c>
      <c r="J44" s="28" t="s">
        <v>12276</v>
      </c>
      <c r="K44" s="28" t="s">
        <v>19</v>
      </c>
      <c r="L44">
        <v>3.4348025677002684E-16</v>
      </c>
      <c r="M44">
        <v>0.99999999999999956</v>
      </c>
      <c r="N44">
        <v>1.0799272849723879E-18</v>
      </c>
    </row>
    <row r="45" spans="1:14" x14ac:dyDescent="0.2">
      <c r="A45" s="28" t="s">
        <v>11973</v>
      </c>
      <c r="B45" s="28" t="s">
        <v>11974</v>
      </c>
      <c r="C45" s="28" t="s">
        <v>26</v>
      </c>
      <c r="D45" s="28" t="s">
        <v>407</v>
      </c>
      <c r="E45" t="b">
        <v>0</v>
      </c>
      <c r="F45" t="s">
        <v>10</v>
      </c>
      <c r="G45" s="28" t="s">
        <v>10</v>
      </c>
      <c r="H45" s="28">
        <v>1</v>
      </c>
      <c r="I45" s="28" t="s">
        <v>11975</v>
      </c>
      <c r="J45" s="28" t="s">
        <v>11976</v>
      </c>
      <c r="K45" s="28" t="s">
        <v>11977</v>
      </c>
      <c r="L45">
        <v>1.5778879634853618E-10</v>
      </c>
      <c r="M45">
        <v>0.99999973067657544</v>
      </c>
      <c r="N45">
        <v>2.6916563570248706E-7</v>
      </c>
    </row>
    <row r="46" spans="1:14" x14ac:dyDescent="0.2">
      <c r="A46" s="28" t="s">
        <v>12645</v>
      </c>
      <c r="B46" s="28" t="s">
        <v>12646</v>
      </c>
      <c r="C46" s="28" t="s">
        <v>14</v>
      </c>
      <c r="D46" s="28" t="s">
        <v>407</v>
      </c>
      <c r="E46" t="b">
        <v>0</v>
      </c>
      <c r="F46" t="s">
        <v>10</v>
      </c>
      <c r="G46" s="28" t="s">
        <v>10</v>
      </c>
      <c r="H46" s="28">
        <v>1</v>
      </c>
      <c r="I46" s="28" t="s">
        <v>12647</v>
      </c>
      <c r="J46" s="28" t="s">
        <v>12648</v>
      </c>
      <c r="K46" s="28" t="s">
        <v>19</v>
      </c>
      <c r="L46">
        <v>1.2812834397100362E-10</v>
      </c>
      <c r="M46">
        <v>0.9999999857695181</v>
      </c>
      <c r="N46">
        <v>1.4102353531612841E-8</v>
      </c>
    </row>
    <row r="47" spans="1:14" x14ac:dyDescent="0.2">
      <c r="A47" s="28" t="s">
        <v>11472</v>
      </c>
      <c r="B47" s="28" t="s">
        <v>11473</v>
      </c>
      <c r="C47" s="28" t="s">
        <v>14</v>
      </c>
      <c r="D47" s="28" t="s">
        <v>3036</v>
      </c>
      <c r="E47" t="b">
        <v>0</v>
      </c>
      <c r="F47" t="s">
        <v>10</v>
      </c>
      <c r="G47" s="28" t="s">
        <v>10</v>
      </c>
      <c r="H47" s="28">
        <v>1</v>
      </c>
      <c r="I47" s="28" t="s">
        <v>11474</v>
      </c>
      <c r="J47" s="28" t="s">
        <v>11475</v>
      </c>
      <c r="K47" s="28" t="s">
        <v>19</v>
      </c>
      <c r="L47">
        <v>1.6506296317616934E-12</v>
      </c>
      <c r="M47">
        <v>0.9999999999508562</v>
      </c>
      <c r="N47">
        <v>4.7493132099948098E-11</v>
      </c>
    </row>
    <row r="48" spans="1:14" x14ac:dyDescent="0.2">
      <c r="A48" s="28" t="s">
        <v>11756</v>
      </c>
      <c r="B48" s="28" t="s">
        <v>12215</v>
      </c>
      <c r="C48" s="28" t="s">
        <v>74</v>
      </c>
      <c r="D48" s="28" t="s">
        <v>407</v>
      </c>
      <c r="E48" t="b">
        <v>0</v>
      </c>
      <c r="F48" t="s">
        <v>10</v>
      </c>
      <c r="G48" s="28" t="s">
        <v>10</v>
      </c>
      <c r="H48" s="28">
        <v>1</v>
      </c>
      <c r="I48" s="28" t="s">
        <v>12216</v>
      </c>
      <c r="J48" s="28" t="s">
        <v>12217</v>
      </c>
      <c r="K48" s="28" t="s">
        <v>19</v>
      </c>
      <c r="L48">
        <v>5.2070706681624266E-6</v>
      </c>
      <c r="M48">
        <v>0.99994953948345411</v>
      </c>
      <c r="N48">
        <v>4.5253445877656549E-5</v>
      </c>
    </row>
    <row r="49" spans="1:14" x14ac:dyDescent="0.2">
      <c r="A49" s="28" t="s">
        <v>11447</v>
      </c>
      <c r="B49" s="28" t="s">
        <v>11448</v>
      </c>
      <c r="C49" s="28" t="s">
        <v>74</v>
      </c>
      <c r="D49" s="28" t="s">
        <v>96</v>
      </c>
      <c r="E49" t="b">
        <v>0</v>
      </c>
      <c r="F49" t="s">
        <v>10</v>
      </c>
      <c r="G49" s="28" t="s">
        <v>10</v>
      </c>
      <c r="H49" s="28">
        <v>1</v>
      </c>
      <c r="I49" s="28" t="s">
        <v>11449</v>
      </c>
      <c r="J49" s="28" t="s">
        <v>11450</v>
      </c>
      <c r="K49" s="28" t="s">
        <v>11451</v>
      </c>
      <c r="L49">
        <v>8.6859325724938002E-11</v>
      </c>
      <c r="M49">
        <v>0.99998607508755788</v>
      </c>
      <c r="N49">
        <v>1.3924825582725716E-5</v>
      </c>
    </row>
    <row r="50" spans="1:14" x14ac:dyDescent="0.2">
      <c r="A50" s="28" t="s">
        <v>11447</v>
      </c>
      <c r="B50" s="28" t="s">
        <v>11448</v>
      </c>
      <c r="C50" s="28" t="s">
        <v>74</v>
      </c>
      <c r="D50" s="28" t="s">
        <v>96</v>
      </c>
      <c r="E50" t="b">
        <v>0</v>
      </c>
      <c r="F50" t="s">
        <v>10</v>
      </c>
      <c r="G50" s="28" t="s">
        <v>10</v>
      </c>
      <c r="H50" s="28">
        <v>1</v>
      </c>
      <c r="I50" s="28" t="s">
        <v>11705</v>
      </c>
      <c r="J50" s="28" t="s">
        <v>11706</v>
      </c>
      <c r="K50" s="28" t="s">
        <v>11707</v>
      </c>
      <c r="L50">
        <v>1.8738974610707892E-9</v>
      </c>
      <c r="M50">
        <v>0.99996280506137725</v>
      </c>
      <c r="N50">
        <v>3.7193064725400442E-5</v>
      </c>
    </row>
    <row r="51" spans="1:14" x14ac:dyDescent="0.2">
      <c r="A51" s="28" t="s">
        <v>12048</v>
      </c>
      <c r="B51" s="28" t="s">
        <v>12049</v>
      </c>
      <c r="C51" s="28" t="s">
        <v>14</v>
      </c>
      <c r="D51" s="28" t="s">
        <v>96</v>
      </c>
      <c r="E51" t="b">
        <v>0</v>
      </c>
      <c r="F51" t="s">
        <v>10</v>
      </c>
      <c r="G51" s="28" t="s">
        <v>10</v>
      </c>
      <c r="H51" s="28">
        <v>1</v>
      </c>
      <c r="I51" s="28" t="s">
        <v>12050</v>
      </c>
      <c r="J51" s="28" t="s">
        <v>12051</v>
      </c>
      <c r="K51" s="28" t="s">
        <v>12052</v>
      </c>
      <c r="L51">
        <v>2.7230474858271329E-8</v>
      </c>
      <c r="M51">
        <v>0.99990241475920949</v>
      </c>
      <c r="N51">
        <v>9.7558010315720409E-5</v>
      </c>
    </row>
    <row r="52" spans="1:14" x14ac:dyDescent="0.2">
      <c r="A52" s="28" t="s">
        <v>11602</v>
      </c>
      <c r="B52" s="28" t="s">
        <v>11603</v>
      </c>
      <c r="C52" s="28" t="s">
        <v>26</v>
      </c>
      <c r="D52" s="28" t="s">
        <v>407</v>
      </c>
      <c r="E52" t="b">
        <v>0</v>
      </c>
      <c r="F52" t="s">
        <v>10</v>
      </c>
      <c r="G52" s="28" t="s">
        <v>10</v>
      </c>
      <c r="H52" s="28">
        <v>1</v>
      </c>
      <c r="I52" s="28" t="s">
        <v>11604</v>
      </c>
      <c r="J52" s="28" t="s">
        <v>11605</v>
      </c>
      <c r="K52" s="28" t="s">
        <v>11606</v>
      </c>
      <c r="L52">
        <v>2.6325056650934337E-15</v>
      </c>
      <c r="M52">
        <v>0.99999999999999734</v>
      </c>
      <c r="N52">
        <v>5.1177976292713146E-19</v>
      </c>
    </row>
    <row r="53" spans="1:14" x14ac:dyDescent="0.2">
      <c r="A53" s="28" t="s">
        <v>11503</v>
      </c>
      <c r="B53" s="28" t="s">
        <v>11983</v>
      </c>
      <c r="C53" s="28" t="s">
        <v>26</v>
      </c>
      <c r="D53" s="28" t="s">
        <v>2860</v>
      </c>
      <c r="E53" t="b">
        <v>0</v>
      </c>
      <c r="F53" t="s">
        <v>10</v>
      </c>
      <c r="G53" s="28" t="s">
        <v>10</v>
      </c>
      <c r="H53" s="28">
        <v>1</v>
      </c>
      <c r="I53" s="28" t="s">
        <v>245</v>
      </c>
      <c r="J53" s="28" t="s">
        <v>11984</v>
      </c>
      <c r="K53" s="28" t="s">
        <v>19</v>
      </c>
      <c r="L53">
        <v>8.0279899932811288E-9</v>
      </c>
      <c r="M53">
        <v>0.99999997205877122</v>
      </c>
      <c r="N53">
        <v>1.9913238658289549E-8</v>
      </c>
    </row>
    <row r="54" spans="1:14" x14ac:dyDescent="0.2">
      <c r="A54" s="28" t="s">
        <v>12871</v>
      </c>
      <c r="B54" s="28" t="s">
        <v>12872</v>
      </c>
      <c r="C54" s="28" t="s">
        <v>26</v>
      </c>
      <c r="D54" s="28" t="s">
        <v>407</v>
      </c>
      <c r="E54" t="b">
        <v>0</v>
      </c>
      <c r="F54" t="s">
        <v>10</v>
      </c>
      <c r="G54" s="28" t="s">
        <v>10</v>
      </c>
      <c r="H54" s="28">
        <v>1</v>
      </c>
      <c r="I54" s="28" t="s">
        <v>12873</v>
      </c>
      <c r="J54" s="28" t="s">
        <v>12874</v>
      </c>
      <c r="K54" s="28" t="s">
        <v>12875</v>
      </c>
      <c r="L54">
        <v>1.1006646911410725E-9</v>
      </c>
      <c r="M54">
        <v>0.99999999613825774</v>
      </c>
      <c r="N54">
        <v>2.7610774806774623E-9</v>
      </c>
    </row>
    <row r="55" spans="1:14" x14ac:dyDescent="0.2">
      <c r="A55" s="28" t="s">
        <v>11371</v>
      </c>
      <c r="B55" s="28" t="s">
        <v>11372</v>
      </c>
      <c r="C55" s="28" t="s">
        <v>14</v>
      </c>
      <c r="D55" s="28" t="s">
        <v>407</v>
      </c>
      <c r="E55" t="b">
        <v>0</v>
      </c>
      <c r="F55" t="s">
        <v>10</v>
      </c>
      <c r="G55" s="28" t="s">
        <v>10</v>
      </c>
      <c r="H55" s="28">
        <v>1</v>
      </c>
      <c r="I55" s="28" t="s">
        <v>245</v>
      </c>
      <c r="J55" s="28" t="s">
        <v>12078</v>
      </c>
      <c r="K55" s="28" t="s">
        <v>12079</v>
      </c>
      <c r="L55">
        <v>5.2302705177118728E-7</v>
      </c>
      <c r="M55">
        <v>0.99999945986124916</v>
      </c>
      <c r="N55">
        <v>1.7111698968325515E-8</v>
      </c>
    </row>
    <row r="56" spans="1:14" x14ac:dyDescent="0.2">
      <c r="A56" s="28" t="s">
        <v>12253</v>
      </c>
      <c r="B56" s="28" t="s">
        <v>12254</v>
      </c>
      <c r="C56" s="28" t="s">
        <v>74</v>
      </c>
      <c r="D56" s="28" t="s">
        <v>407</v>
      </c>
      <c r="E56" t="b">
        <v>0</v>
      </c>
      <c r="F56" t="s">
        <v>10</v>
      </c>
      <c r="G56" s="28" t="s">
        <v>10</v>
      </c>
      <c r="H56" s="28">
        <v>1</v>
      </c>
      <c r="I56" s="28" t="s">
        <v>12255</v>
      </c>
      <c r="J56" s="28" t="s">
        <v>12256</v>
      </c>
      <c r="K56" s="28" t="s">
        <v>19</v>
      </c>
      <c r="L56">
        <v>1.8054747109007827E-7</v>
      </c>
      <c r="M56">
        <v>0.99961241694148584</v>
      </c>
      <c r="N56">
        <v>3.874025110430415E-4</v>
      </c>
    </row>
    <row r="57" spans="1:14" x14ac:dyDescent="0.2">
      <c r="A57" s="28" t="s">
        <v>11648</v>
      </c>
      <c r="B57" s="28" t="s">
        <v>12485</v>
      </c>
      <c r="C57" s="28" t="s">
        <v>74</v>
      </c>
      <c r="D57" s="28" t="s">
        <v>407</v>
      </c>
      <c r="E57" t="b">
        <v>0</v>
      </c>
      <c r="F57" t="s">
        <v>10</v>
      </c>
      <c r="G57" s="28" t="s">
        <v>10</v>
      </c>
      <c r="H57" s="28">
        <v>1</v>
      </c>
      <c r="I57" s="28" t="s">
        <v>11878</v>
      </c>
      <c r="J57" s="28" t="s">
        <v>12486</v>
      </c>
      <c r="K57" s="28" t="s">
        <v>12487</v>
      </c>
      <c r="L57">
        <v>1.094910882727775E-5</v>
      </c>
      <c r="M57">
        <v>0.99908154705456109</v>
      </c>
      <c r="N57">
        <v>9.0750383661179356E-4</v>
      </c>
    </row>
    <row r="58" spans="1:14" x14ac:dyDescent="0.2">
      <c r="A58" s="28" t="s">
        <v>12841</v>
      </c>
      <c r="B58" s="28" t="s">
        <v>12842</v>
      </c>
      <c r="C58" s="28" t="s">
        <v>26</v>
      </c>
      <c r="D58" s="28" t="s">
        <v>407</v>
      </c>
      <c r="E58" t="b">
        <v>0</v>
      </c>
      <c r="F58" t="s">
        <v>10</v>
      </c>
      <c r="G58" s="28" t="s">
        <v>10</v>
      </c>
      <c r="H58" s="28">
        <v>1</v>
      </c>
      <c r="I58" s="28" t="s">
        <v>19</v>
      </c>
      <c r="J58" s="28" t="s">
        <v>12843</v>
      </c>
      <c r="K58" s="28" t="s">
        <v>12844</v>
      </c>
      <c r="L58">
        <v>1.7034856462387607E-7</v>
      </c>
      <c r="M58">
        <v>0.99997950686131265</v>
      </c>
      <c r="N58">
        <v>2.0322790122896631E-5</v>
      </c>
    </row>
    <row r="59" spans="1:14" x14ac:dyDescent="0.2">
      <c r="A59" s="28" t="s">
        <v>12210</v>
      </c>
      <c r="B59" s="28" t="s">
        <v>12211</v>
      </c>
      <c r="C59" s="28" t="s">
        <v>14</v>
      </c>
      <c r="D59" s="28" t="s">
        <v>407</v>
      </c>
      <c r="E59" t="b">
        <v>0</v>
      </c>
      <c r="F59" t="s">
        <v>10</v>
      </c>
      <c r="G59" s="28" t="s">
        <v>10</v>
      </c>
      <c r="H59" s="28">
        <v>1</v>
      </c>
      <c r="I59" s="28" t="s">
        <v>12212</v>
      </c>
      <c r="J59" s="28" t="s">
        <v>12213</v>
      </c>
      <c r="K59" s="28" t="s">
        <v>12214</v>
      </c>
      <c r="L59">
        <v>2.088872507526807E-8</v>
      </c>
      <c r="M59">
        <v>0.99957960784573741</v>
      </c>
      <c r="N59">
        <v>4.203712655375589E-4</v>
      </c>
    </row>
    <row r="60" spans="1:14" x14ac:dyDescent="0.2">
      <c r="A60" s="28" t="s">
        <v>11951</v>
      </c>
      <c r="B60" s="28" t="s">
        <v>11952</v>
      </c>
      <c r="C60" s="28" t="s">
        <v>14</v>
      </c>
      <c r="D60" s="28" t="s">
        <v>407</v>
      </c>
      <c r="E60" t="b">
        <v>0</v>
      </c>
      <c r="F60" t="s">
        <v>10</v>
      </c>
      <c r="G60" s="28" t="s">
        <v>10</v>
      </c>
      <c r="H60" s="28">
        <v>1</v>
      </c>
      <c r="I60" s="28" t="s">
        <v>11953</v>
      </c>
      <c r="J60" s="28" t="s">
        <v>11954</v>
      </c>
      <c r="K60" s="28" t="s">
        <v>19</v>
      </c>
      <c r="L60">
        <v>2.1055206412016819E-11</v>
      </c>
      <c r="M60">
        <v>0.99999999920394211</v>
      </c>
      <c r="N60">
        <v>7.7500281147915322E-10</v>
      </c>
    </row>
    <row r="61" spans="1:14" x14ac:dyDescent="0.2">
      <c r="A61" s="28" t="s">
        <v>11675</v>
      </c>
      <c r="B61" s="28" t="s">
        <v>12661</v>
      </c>
      <c r="C61" s="28" t="s">
        <v>14</v>
      </c>
      <c r="D61" s="28" t="s">
        <v>407</v>
      </c>
      <c r="E61" t="b">
        <v>0</v>
      </c>
      <c r="F61" t="s">
        <v>10</v>
      </c>
      <c r="G61" s="28" t="s">
        <v>10</v>
      </c>
      <c r="H61" s="28">
        <v>1</v>
      </c>
      <c r="I61" s="28" t="s">
        <v>11676</v>
      </c>
      <c r="J61" s="28" t="s">
        <v>11677</v>
      </c>
      <c r="K61" s="28" t="s">
        <v>19</v>
      </c>
      <c r="L61">
        <v>4.3540802446745091E-8</v>
      </c>
      <c r="M61">
        <v>0.99999963918847745</v>
      </c>
      <c r="N61">
        <v>3.1727072023579407E-7</v>
      </c>
    </row>
    <row r="62" spans="1:14" x14ac:dyDescent="0.2">
      <c r="A62" s="28" t="s">
        <v>11412</v>
      </c>
      <c r="B62" s="28" t="s">
        <v>12845</v>
      </c>
      <c r="C62" s="28" t="s">
        <v>14</v>
      </c>
      <c r="D62" s="28" t="s">
        <v>407</v>
      </c>
      <c r="E62" t="b">
        <v>0</v>
      </c>
      <c r="F62" t="s">
        <v>10</v>
      </c>
      <c r="G62" s="28" t="s">
        <v>10</v>
      </c>
      <c r="H62" s="28">
        <v>1</v>
      </c>
      <c r="I62" s="28" t="s">
        <v>12846</v>
      </c>
      <c r="J62" s="28" t="s">
        <v>12847</v>
      </c>
      <c r="K62" s="28" t="s">
        <v>19</v>
      </c>
      <c r="L62">
        <v>4.2429931861547973E-13</v>
      </c>
      <c r="M62">
        <v>0.99999999999771871</v>
      </c>
      <c r="N62">
        <v>1.8570378352391202E-12</v>
      </c>
    </row>
    <row r="63" spans="1:14" x14ac:dyDescent="0.2">
      <c r="A63" s="28" t="s">
        <v>12120</v>
      </c>
      <c r="B63" s="28" t="s">
        <v>12121</v>
      </c>
      <c r="C63" s="28" t="s">
        <v>14</v>
      </c>
      <c r="D63" s="28" t="s">
        <v>407</v>
      </c>
      <c r="E63" t="b">
        <v>0</v>
      </c>
      <c r="F63" t="s">
        <v>10</v>
      </c>
      <c r="G63" s="28" t="s">
        <v>10</v>
      </c>
      <c r="H63" s="28">
        <v>1</v>
      </c>
      <c r="I63" s="28" t="s">
        <v>12122</v>
      </c>
      <c r="J63" s="28" t="s">
        <v>12123</v>
      </c>
      <c r="K63" s="28" t="s">
        <v>19</v>
      </c>
      <c r="L63">
        <v>1.2657857204959257E-14</v>
      </c>
      <c r="M63">
        <v>0.99999999999997757</v>
      </c>
      <c r="N63">
        <v>9.7305777145821822E-15</v>
      </c>
    </row>
    <row r="64" spans="1:14" x14ac:dyDescent="0.2">
      <c r="A64" s="28" t="s">
        <v>11731</v>
      </c>
      <c r="B64" s="28" t="s">
        <v>12522</v>
      </c>
      <c r="C64" s="28" t="s">
        <v>26</v>
      </c>
      <c r="D64" s="28" t="s">
        <v>407</v>
      </c>
      <c r="E64" t="b">
        <v>0</v>
      </c>
      <c r="F64" t="s">
        <v>10</v>
      </c>
      <c r="G64" s="28" t="s">
        <v>10</v>
      </c>
      <c r="H64" s="28">
        <v>1</v>
      </c>
      <c r="I64" s="28" t="s">
        <v>12523</v>
      </c>
      <c r="J64" s="28" t="s">
        <v>12524</v>
      </c>
      <c r="K64" s="28" t="s">
        <v>19</v>
      </c>
      <c r="L64">
        <v>1.1182119780897149E-11</v>
      </c>
      <c r="M64">
        <v>0.99999999998699263</v>
      </c>
      <c r="N64">
        <v>1.8253125057017768E-12</v>
      </c>
    </row>
    <row r="65" spans="1:14" x14ac:dyDescent="0.2">
      <c r="A65" s="28" t="s">
        <v>12705</v>
      </c>
      <c r="B65" s="28" t="s">
        <v>12706</v>
      </c>
      <c r="C65" s="28" t="s">
        <v>14</v>
      </c>
      <c r="D65" s="28" t="s">
        <v>96</v>
      </c>
      <c r="E65" t="b">
        <v>0</v>
      </c>
      <c r="F65" t="s">
        <v>10</v>
      </c>
      <c r="G65" s="28" t="s">
        <v>10</v>
      </c>
      <c r="H65" s="28">
        <v>1</v>
      </c>
      <c r="I65" s="28" t="s">
        <v>19</v>
      </c>
      <c r="J65" s="28" t="s">
        <v>12707</v>
      </c>
      <c r="K65" s="28" t="s">
        <v>19</v>
      </c>
      <c r="L65">
        <v>7.3830275588752914E-4</v>
      </c>
      <c r="M65">
        <v>0.83517412632798038</v>
      </c>
      <c r="N65">
        <v>0.1640875709161321</v>
      </c>
    </row>
    <row r="66" spans="1:14" x14ac:dyDescent="0.2">
      <c r="A66" s="28" t="s">
        <v>11545</v>
      </c>
      <c r="B66" s="28" t="s">
        <v>11546</v>
      </c>
      <c r="C66" s="28" t="s">
        <v>14</v>
      </c>
      <c r="D66" s="28" t="s">
        <v>3036</v>
      </c>
      <c r="E66" t="b">
        <v>0</v>
      </c>
      <c r="F66" t="s">
        <v>10</v>
      </c>
      <c r="G66" s="28" t="s">
        <v>10</v>
      </c>
      <c r="H66" s="28">
        <v>1</v>
      </c>
      <c r="I66" s="28" t="s">
        <v>11547</v>
      </c>
      <c r="J66" s="28" t="s">
        <v>11548</v>
      </c>
      <c r="K66" s="28" t="s">
        <v>11549</v>
      </c>
      <c r="L66">
        <v>9.2023907784496977E-11</v>
      </c>
      <c r="M66">
        <v>0.99998140303560912</v>
      </c>
      <c r="N66">
        <v>1.8596872366860976E-5</v>
      </c>
    </row>
    <row r="67" spans="1:14" x14ac:dyDescent="0.2">
      <c r="A67" s="28" t="s">
        <v>11840</v>
      </c>
      <c r="B67" s="28" t="s">
        <v>11841</v>
      </c>
      <c r="C67" s="28" t="s">
        <v>613</v>
      </c>
      <c r="D67" s="28" t="s">
        <v>407</v>
      </c>
      <c r="E67" t="b">
        <v>0</v>
      </c>
      <c r="F67" t="s">
        <v>10</v>
      </c>
      <c r="G67" s="28" t="s">
        <v>10</v>
      </c>
      <c r="H67" s="28">
        <v>1</v>
      </c>
      <c r="I67" s="28" t="s">
        <v>2008</v>
      </c>
      <c r="J67" s="28" t="s">
        <v>11842</v>
      </c>
      <c r="K67" s="28" t="s">
        <v>19</v>
      </c>
      <c r="L67">
        <v>2.8103369217201983E-12</v>
      </c>
      <c r="M67">
        <v>0.99999999999663092</v>
      </c>
      <c r="N67">
        <v>5.5870185286184124E-13</v>
      </c>
    </row>
    <row r="68" spans="1:14" x14ac:dyDescent="0.2">
      <c r="A68" s="28" t="s">
        <v>11498</v>
      </c>
      <c r="B68" s="28" t="s">
        <v>11499</v>
      </c>
      <c r="C68" s="28" t="s">
        <v>14</v>
      </c>
      <c r="D68" s="28" t="s">
        <v>407</v>
      </c>
      <c r="E68" t="b">
        <v>0</v>
      </c>
      <c r="F68" t="s">
        <v>10</v>
      </c>
      <c r="G68" s="28" t="s">
        <v>10</v>
      </c>
      <c r="H68" s="28">
        <v>1</v>
      </c>
      <c r="I68" s="28" t="s">
        <v>11500</v>
      </c>
      <c r="J68" s="28" t="s">
        <v>11501</v>
      </c>
      <c r="K68" s="28" t="s">
        <v>19</v>
      </c>
      <c r="L68">
        <v>8.5276436654006951E-7</v>
      </c>
      <c r="M68">
        <v>0.99983927619910573</v>
      </c>
      <c r="N68">
        <v>1.5987103652767332E-4</v>
      </c>
    </row>
    <row r="69" spans="1:14" x14ac:dyDescent="0.2">
      <c r="A69" s="28" t="s">
        <v>12728</v>
      </c>
      <c r="B69" s="28" t="s">
        <v>12729</v>
      </c>
      <c r="C69" s="28" t="s">
        <v>14</v>
      </c>
      <c r="D69" s="28" t="s">
        <v>96</v>
      </c>
      <c r="E69" t="b">
        <v>0</v>
      </c>
      <c r="F69" t="s">
        <v>10</v>
      </c>
      <c r="G69" s="28" t="s">
        <v>10</v>
      </c>
      <c r="H69" s="28">
        <v>1</v>
      </c>
      <c r="I69" s="28" t="s">
        <v>19</v>
      </c>
      <c r="J69" s="28" t="s">
        <v>12730</v>
      </c>
      <c r="K69" s="28" t="s">
        <v>19</v>
      </c>
      <c r="L69">
        <v>2.5595892520930834E-7</v>
      </c>
      <c r="M69">
        <v>0.99884110705088824</v>
      </c>
      <c r="N69">
        <v>1.1586369901867503E-3</v>
      </c>
    </row>
    <row r="70" spans="1:14" x14ac:dyDescent="0.2">
      <c r="A70" s="28" t="s">
        <v>12557</v>
      </c>
      <c r="B70" s="28" t="s">
        <v>12558</v>
      </c>
      <c r="C70" s="28" t="s">
        <v>14</v>
      </c>
      <c r="D70" s="28" t="s">
        <v>407</v>
      </c>
      <c r="E70" t="b">
        <v>0</v>
      </c>
      <c r="F70" t="s">
        <v>10</v>
      </c>
      <c r="G70" s="28" t="s">
        <v>10</v>
      </c>
      <c r="H70" s="28">
        <v>1</v>
      </c>
      <c r="I70" s="28" t="s">
        <v>19</v>
      </c>
      <c r="J70" s="28" t="s">
        <v>12559</v>
      </c>
      <c r="K70" s="28" t="s">
        <v>12560</v>
      </c>
      <c r="L70">
        <v>7.0043355187329653E-16</v>
      </c>
      <c r="M70">
        <v>0.99999999999999933</v>
      </c>
      <c r="N70">
        <v>2.7486456980158725E-22</v>
      </c>
    </row>
    <row r="71" spans="1:14" x14ac:dyDescent="0.2">
      <c r="A71" s="28" t="s">
        <v>12101</v>
      </c>
      <c r="B71" s="28" t="s">
        <v>12102</v>
      </c>
      <c r="C71" s="28" t="s">
        <v>88</v>
      </c>
      <c r="D71" s="28" t="s">
        <v>3036</v>
      </c>
      <c r="E71" t="b">
        <v>0</v>
      </c>
      <c r="F71" t="s">
        <v>10</v>
      </c>
      <c r="G71" s="28" t="s">
        <v>10</v>
      </c>
      <c r="H71" s="28">
        <v>1</v>
      </c>
      <c r="I71" s="28" t="s">
        <v>12103</v>
      </c>
      <c r="J71" s="28" t="s">
        <v>12104</v>
      </c>
      <c r="K71" s="28" t="s">
        <v>12105</v>
      </c>
      <c r="L71">
        <v>2.0889358485331913E-4</v>
      </c>
      <c r="M71">
        <v>0.53640856847756901</v>
      </c>
      <c r="N71">
        <v>0.46338253793757767</v>
      </c>
    </row>
    <row r="72" spans="1:14" x14ac:dyDescent="0.2">
      <c r="A72" s="28" t="s">
        <v>11359</v>
      </c>
      <c r="B72" s="28" t="s">
        <v>11360</v>
      </c>
      <c r="C72" s="28" t="s">
        <v>14</v>
      </c>
      <c r="D72" s="28" t="s">
        <v>407</v>
      </c>
      <c r="E72" t="b">
        <v>0</v>
      </c>
      <c r="F72" t="s">
        <v>10</v>
      </c>
      <c r="G72" s="28" t="s">
        <v>10</v>
      </c>
      <c r="H72" s="28">
        <v>1</v>
      </c>
      <c r="I72" s="28" t="s">
        <v>11361</v>
      </c>
      <c r="J72" s="28" t="s">
        <v>11362</v>
      </c>
      <c r="K72" s="28" t="s">
        <v>19</v>
      </c>
      <c r="L72">
        <v>0.40944382172766419</v>
      </c>
      <c r="M72">
        <v>0.58862536060952109</v>
      </c>
      <c r="N72">
        <v>1.9308176628146081E-3</v>
      </c>
    </row>
    <row r="73" spans="1:14" x14ac:dyDescent="0.2">
      <c r="A73" s="28" t="s">
        <v>11883</v>
      </c>
      <c r="B73" s="28" t="s">
        <v>11884</v>
      </c>
      <c r="C73" s="28" t="s">
        <v>14</v>
      </c>
      <c r="D73" s="28" t="s">
        <v>407</v>
      </c>
      <c r="E73" t="b">
        <v>0</v>
      </c>
      <c r="F73" t="s">
        <v>10</v>
      </c>
      <c r="G73" s="28" t="s">
        <v>10</v>
      </c>
      <c r="H73" s="28">
        <v>1</v>
      </c>
      <c r="I73" s="28" t="s">
        <v>11885</v>
      </c>
      <c r="J73" s="28" t="s">
        <v>11886</v>
      </c>
      <c r="K73" s="28" t="s">
        <v>11887</v>
      </c>
      <c r="L73">
        <v>5.8092926457825815E-9</v>
      </c>
      <c r="M73">
        <v>0.98966131996106133</v>
      </c>
      <c r="N73">
        <v>1.0338674229646082E-2</v>
      </c>
    </row>
    <row r="74" spans="1:14" x14ac:dyDescent="0.2">
      <c r="A74" s="28" t="s">
        <v>11479</v>
      </c>
      <c r="B74" s="28" t="s">
        <v>11483</v>
      </c>
      <c r="C74" s="28" t="s">
        <v>14</v>
      </c>
      <c r="D74" s="28" t="s">
        <v>407</v>
      </c>
      <c r="E74" t="b">
        <v>0</v>
      </c>
      <c r="F74" t="s">
        <v>10</v>
      </c>
      <c r="G74" s="28" t="s">
        <v>10</v>
      </c>
      <c r="H74" s="28">
        <v>1</v>
      </c>
      <c r="I74" s="28" t="s">
        <v>11484</v>
      </c>
      <c r="J74" s="28" t="s">
        <v>11485</v>
      </c>
      <c r="K74" s="28" t="s">
        <v>11486</v>
      </c>
      <c r="L74">
        <v>3.5559654192074546E-9</v>
      </c>
      <c r="M74">
        <v>0.9999997734956112</v>
      </c>
      <c r="N74">
        <v>2.2294842349711669E-7</v>
      </c>
    </row>
    <row r="75" spans="1:14" x14ac:dyDescent="0.2">
      <c r="A75" s="28" t="s">
        <v>11395</v>
      </c>
      <c r="B75" s="28" t="s">
        <v>11396</v>
      </c>
      <c r="C75" s="28" t="s">
        <v>14</v>
      </c>
      <c r="D75" s="28" t="s">
        <v>3036</v>
      </c>
      <c r="E75" t="b">
        <v>0</v>
      </c>
      <c r="F75" t="s">
        <v>10</v>
      </c>
      <c r="G75" s="28" t="s">
        <v>10</v>
      </c>
      <c r="H75" s="28">
        <v>1</v>
      </c>
      <c r="I75" s="28" t="s">
        <v>12470</v>
      </c>
      <c r="J75" s="28" t="s">
        <v>12471</v>
      </c>
      <c r="K75" s="28" t="s">
        <v>19</v>
      </c>
      <c r="L75">
        <v>2.6616658575761434E-8</v>
      </c>
      <c r="M75">
        <v>0.99999819576723115</v>
      </c>
      <c r="N75">
        <v>1.7776161102756192E-6</v>
      </c>
    </row>
    <row r="76" spans="1:14" x14ac:dyDescent="0.2">
      <c r="A76" s="28" t="s">
        <v>11551</v>
      </c>
      <c r="B76" s="28" t="s">
        <v>11552</v>
      </c>
      <c r="C76" s="28" t="s">
        <v>74</v>
      </c>
      <c r="D76" s="28" t="s">
        <v>407</v>
      </c>
      <c r="E76" t="b">
        <v>0</v>
      </c>
      <c r="F76" t="s">
        <v>10</v>
      </c>
      <c r="G76" s="28" t="s">
        <v>10</v>
      </c>
      <c r="H76" s="28">
        <v>1</v>
      </c>
      <c r="I76" s="28" t="s">
        <v>11553</v>
      </c>
      <c r="J76" s="28" t="s">
        <v>11554</v>
      </c>
      <c r="K76" s="28" t="s">
        <v>11555</v>
      </c>
      <c r="L76">
        <v>3.0885191477278037E-9</v>
      </c>
      <c r="M76">
        <v>0.99999941735766917</v>
      </c>
      <c r="N76">
        <v>5.7955381177250334E-7</v>
      </c>
    </row>
    <row r="77" spans="1:14" x14ac:dyDescent="0.2">
      <c r="A77" s="28" t="s">
        <v>11442</v>
      </c>
      <c r="B77" s="28" t="s">
        <v>11443</v>
      </c>
      <c r="C77" s="28" t="s">
        <v>74</v>
      </c>
      <c r="D77" s="28" t="s">
        <v>407</v>
      </c>
      <c r="E77" t="b">
        <v>0</v>
      </c>
      <c r="F77" t="s">
        <v>10</v>
      </c>
      <c r="G77" s="28" t="s">
        <v>10</v>
      </c>
      <c r="H77" s="28">
        <v>1</v>
      </c>
      <c r="I77" s="28" t="s">
        <v>11444</v>
      </c>
      <c r="J77" s="28" t="s">
        <v>11445</v>
      </c>
      <c r="K77" s="28" t="s">
        <v>19</v>
      </c>
      <c r="L77">
        <v>3.287826835641581E-5</v>
      </c>
      <c r="M77">
        <v>0.99533868009742954</v>
      </c>
      <c r="N77">
        <v>4.6284416342141288E-3</v>
      </c>
    </row>
    <row r="78" spans="1:14" x14ac:dyDescent="0.2">
      <c r="A78" s="28" t="s">
        <v>12602</v>
      </c>
      <c r="B78" s="28" t="s">
        <v>12603</v>
      </c>
      <c r="C78" s="28" t="s">
        <v>26</v>
      </c>
      <c r="D78" s="28" t="s">
        <v>407</v>
      </c>
      <c r="E78" t="b">
        <v>0</v>
      </c>
      <c r="F78" t="s">
        <v>11</v>
      </c>
      <c r="G78" s="28" t="s">
        <v>10</v>
      </c>
      <c r="H78" s="28">
        <v>0</v>
      </c>
      <c r="I78" s="28" t="s">
        <v>1252</v>
      </c>
      <c r="J78" s="28" t="s">
        <v>12604</v>
      </c>
      <c r="K78" s="28" t="s">
        <v>12605</v>
      </c>
      <c r="L78">
        <v>1.6537323017909507E-8</v>
      </c>
      <c r="M78">
        <v>0.99999903261520007</v>
      </c>
      <c r="N78">
        <v>9.5084747676476172E-7</v>
      </c>
    </row>
    <row r="79" spans="1:14" x14ac:dyDescent="0.2">
      <c r="A79" s="28" t="s">
        <v>11524</v>
      </c>
      <c r="B79" s="28" t="s">
        <v>11987</v>
      </c>
      <c r="C79" s="28" t="s">
        <v>14</v>
      </c>
      <c r="D79" s="28" t="s">
        <v>2860</v>
      </c>
      <c r="E79" t="b">
        <v>0</v>
      </c>
      <c r="F79" t="s">
        <v>11</v>
      </c>
      <c r="G79" s="28" t="s">
        <v>10</v>
      </c>
      <c r="H79" s="28">
        <v>0</v>
      </c>
      <c r="I79" s="28" t="s">
        <v>19</v>
      </c>
      <c r="J79" s="28" t="s">
        <v>11988</v>
      </c>
      <c r="K79" s="28" t="s">
        <v>11989</v>
      </c>
      <c r="L79">
        <v>0.35526090057632159</v>
      </c>
      <c r="M79">
        <v>0.58224342129156059</v>
      </c>
      <c r="N79">
        <v>6.2495678132117857E-2</v>
      </c>
    </row>
    <row r="80" spans="1:14" x14ac:dyDescent="0.2">
      <c r="A80" s="28" t="s">
        <v>12089</v>
      </c>
      <c r="B80" s="28" t="s">
        <v>12090</v>
      </c>
      <c r="C80" s="28" t="s">
        <v>14</v>
      </c>
      <c r="D80" s="28" t="s">
        <v>3036</v>
      </c>
      <c r="E80" t="b">
        <v>0</v>
      </c>
      <c r="F80" t="s">
        <v>11</v>
      </c>
      <c r="G80" s="28" t="s">
        <v>10</v>
      </c>
      <c r="H80" s="28">
        <v>0</v>
      </c>
      <c r="I80" s="28" t="s">
        <v>19</v>
      </c>
      <c r="J80" s="28" t="s">
        <v>12091</v>
      </c>
      <c r="K80" s="28" t="s">
        <v>12092</v>
      </c>
      <c r="L80">
        <v>2.1247673763387521E-5</v>
      </c>
      <c r="M80">
        <v>0.76407756830443907</v>
      </c>
      <c r="N80">
        <v>0.23590118402179755</v>
      </c>
    </row>
    <row r="81" spans="1:14" x14ac:dyDescent="0.2">
      <c r="A81" s="28" t="s">
        <v>12165</v>
      </c>
      <c r="B81" s="28" t="s">
        <v>12166</v>
      </c>
      <c r="C81" s="28" t="s">
        <v>14</v>
      </c>
      <c r="D81" s="28" t="s">
        <v>96</v>
      </c>
      <c r="E81" t="b">
        <v>0</v>
      </c>
      <c r="F81" t="s">
        <v>11</v>
      </c>
      <c r="G81" s="28" t="s">
        <v>10</v>
      </c>
      <c r="H81" s="28">
        <v>0</v>
      </c>
      <c r="I81" s="28" t="s">
        <v>19</v>
      </c>
      <c r="J81" s="28" t="s">
        <v>12167</v>
      </c>
      <c r="K81" s="28" t="s">
        <v>12168</v>
      </c>
      <c r="L81">
        <v>6.6169593717153558E-2</v>
      </c>
      <c r="M81">
        <v>0.87427109808302095</v>
      </c>
      <c r="N81">
        <v>5.9559308199825384E-2</v>
      </c>
    </row>
    <row r="82" spans="1:14" x14ac:dyDescent="0.2">
      <c r="A82" s="28" t="s">
        <v>11573</v>
      </c>
      <c r="B82" s="28" t="s">
        <v>11757</v>
      </c>
      <c r="C82" s="28" t="s">
        <v>14</v>
      </c>
      <c r="D82" s="28" t="s">
        <v>96</v>
      </c>
      <c r="E82" t="b">
        <v>0</v>
      </c>
      <c r="F82" t="s">
        <v>11</v>
      </c>
      <c r="G82" s="28" t="s">
        <v>10</v>
      </c>
      <c r="H82" s="28">
        <v>0</v>
      </c>
      <c r="I82" s="28" t="s">
        <v>12446</v>
      </c>
      <c r="J82" s="28" t="s">
        <v>12447</v>
      </c>
      <c r="K82" s="28" t="s">
        <v>12448</v>
      </c>
      <c r="L82">
        <v>2.4235143961968209E-8</v>
      </c>
      <c r="M82">
        <v>0.99999993978463253</v>
      </c>
      <c r="N82">
        <v>3.5980223544094357E-8</v>
      </c>
    </row>
    <row r="83" spans="1:14" x14ac:dyDescent="0.2">
      <c r="A83" s="28" t="s">
        <v>11747</v>
      </c>
      <c r="B83" s="28" t="s">
        <v>12805</v>
      </c>
      <c r="C83" s="28" t="s">
        <v>74</v>
      </c>
      <c r="D83" s="28" t="s">
        <v>407</v>
      </c>
      <c r="E83" t="b">
        <v>1</v>
      </c>
      <c r="F83" t="s">
        <v>11</v>
      </c>
      <c r="G83" s="28" t="s">
        <v>10</v>
      </c>
      <c r="H83" s="28">
        <v>0</v>
      </c>
      <c r="I83" s="28" t="s">
        <v>12806</v>
      </c>
      <c r="J83" s="28" t="s">
        <v>11748</v>
      </c>
      <c r="K83" s="28" t="s">
        <v>11749</v>
      </c>
      <c r="L83">
        <v>1.5302856444074672E-23</v>
      </c>
      <c r="M83">
        <v>0.9501459306512311</v>
      </c>
      <c r="N83">
        <v>4.9854069348768855E-2</v>
      </c>
    </row>
    <row r="84" spans="1:14" x14ac:dyDescent="0.2">
      <c r="A84" s="28" t="s">
        <v>11479</v>
      </c>
      <c r="B84" s="28" t="s">
        <v>12408</v>
      </c>
      <c r="C84" s="28" t="s">
        <v>88</v>
      </c>
      <c r="D84" s="28" t="s">
        <v>407</v>
      </c>
      <c r="E84" t="b">
        <v>0</v>
      </c>
      <c r="F84" t="s">
        <v>11</v>
      </c>
      <c r="G84" s="28" t="s">
        <v>10</v>
      </c>
      <c r="H84" s="28">
        <v>0</v>
      </c>
      <c r="I84" s="28" t="s">
        <v>11485</v>
      </c>
      <c r="J84" s="28" t="s">
        <v>12409</v>
      </c>
      <c r="K84" s="28" t="s">
        <v>12410</v>
      </c>
      <c r="L84">
        <v>3.6309311242071874E-7</v>
      </c>
      <c r="M84">
        <v>0.99984293111103495</v>
      </c>
      <c r="N84">
        <v>1.5670579585253655E-4</v>
      </c>
    </row>
    <row r="85" spans="1:14" x14ac:dyDescent="0.2">
      <c r="A85" s="28" t="s">
        <v>11476</v>
      </c>
      <c r="B85" s="28" t="s">
        <v>11477</v>
      </c>
      <c r="C85" s="28" t="s">
        <v>14</v>
      </c>
      <c r="D85" s="28" t="s">
        <v>407</v>
      </c>
      <c r="E85" t="b">
        <v>0</v>
      </c>
      <c r="F85" t="s">
        <v>11</v>
      </c>
      <c r="G85" s="28" t="s">
        <v>10</v>
      </c>
      <c r="H85" s="28">
        <v>0</v>
      </c>
      <c r="I85" s="28" t="s">
        <v>19</v>
      </c>
      <c r="J85" s="28" t="s">
        <v>11478</v>
      </c>
      <c r="K85" s="28" t="s">
        <v>19</v>
      </c>
      <c r="L85">
        <v>1.9066650333278722E-7</v>
      </c>
      <c r="M85">
        <v>0.9999669636179539</v>
      </c>
      <c r="N85">
        <v>3.2845715542783772E-5</v>
      </c>
    </row>
    <row r="86" spans="1:14" x14ac:dyDescent="0.2">
      <c r="A86" s="28" t="s">
        <v>12206</v>
      </c>
      <c r="B86" s="28" t="s">
        <v>12207</v>
      </c>
      <c r="C86" s="28" t="s">
        <v>26</v>
      </c>
      <c r="D86" s="28" t="s">
        <v>407</v>
      </c>
      <c r="E86" t="b">
        <v>0</v>
      </c>
      <c r="F86" t="s">
        <v>11</v>
      </c>
      <c r="G86" s="28" t="s">
        <v>10</v>
      </c>
      <c r="H86" s="28">
        <v>0</v>
      </c>
      <c r="I86" s="28" t="s">
        <v>12208</v>
      </c>
      <c r="J86" s="28" t="s">
        <v>12209</v>
      </c>
      <c r="K86" s="28" t="s">
        <v>19</v>
      </c>
      <c r="L86">
        <v>4.772164916529571E-5</v>
      </c>
      <c r="M86">
        <v>0.90959075664322786</v>
      </c>
      <c r="N86">
        <v>9.0361521707606904E-2</v>
      </c>
    </row>
    <row r="87" spans="1:14" x14ac:dyDescent="0.2">
      <c r="A87" s="28" t="s">
        <v>11561</v>
      </c>
      <c r="B87" s="28" t="s">
        <v>11562</v>
      </c>
      <c r="C87" s="28" t="s">
        <v>14</v>
      </c>
      <c r="D87" s="28" t="s">
        <v>4127</v>
      </c>
      <c r="E87" t="b">
        <v>0</v>
      </c>
      <c r="F87" t="s">
        <v>9</v>
      </c>
      <c r="G87" s="28" t="s">
        <v>11</v>
      </c>
      <c r="H87" s="28">
        <v>0</v>
      </c>
      <c r="I87" s="28" t="s">
        <v>11563</v>
      </c>
      <c r="J87" s="28" t="s">
        <v>11564</v>
      </c>
      <c r="K87" s="28" t="s">
        <v>11565</v>
      </c>
      <c r="L87">
        <v>9.3086593633476321E-4</v>
      </c>
      <c r="M87">
        <v>1.0758535072936845E-6</v>
      </c>
      <c r="N87">
        <v>0.99906805821015787</v>
      </c>
    </row>
    <row r="88" spans="1:14" x14ac:dyDescent="0.2">
      <c r="A88" s="28" t="s">
        <v>11921</v>
      </c>
      <c r="B88" s="28" t="s">
        <v>11922</v>
      </c>
      <c r="C88" s="28" t="s">
        <v>74</v>
      </c>
      <c r="D88" s="28" t="s">
        <v>8821</v>
      </c>
      <c r="E88" t="b">
        <v>0</v>
      </c>
      <c r="F88" t="s">
        <v>9</v>
      </c>
      <c r="G88" s="28" t="s">
        <v>11</v>
      </c>
      <c r="H88" s="28">
        <v>0</v>
      </c>
      <c r="I88" s="28" t="s">
        <v>11923</v>
      </c>
      <c r="J88" s="28" t="s">
        <v>11924</v>
      </c>
      <c r="K88" s="28" t="s">
        <v>11925</v>
      </c>
      <c r="L88">
        <v>3.4012438338264068E-3</v>
      </c>
      <c r="M88">
        <v>2.1499579757109166E-8</v>
      </c>
      <c r="N88">
        <v>0.99659873466659388</v>
      </c>
    </row>
    <row r="89" spans="1:14" x14ac:dyDescent="0.2">
      <c r="A89" s="28" t="s">
        <v>11659</v>
      </c>
      <c r="B89" s="28" t="s">
        <v>11660</v>
      </c>
      <c r="C89" s="28" t="s">
        <v>74</v>
      </c>
      <c r="D89" s="28" t="s">
        <v>4127</v>
      </c>
      <c r="E89" t="b">
        <v>0</v>
      </c>
      <c r="F89" t="s">
        <v>9</v>
      </c>
      <c r="G89" s="28" t="s">
        <v>11</v>
      </c>
      <c r="H89" s="28">
        <v>0</v>
      </c>
      <c r="I89" s="28" t="s">
        <v>12022</v>
      </c>
      <c r="J89" s="28" t="s">
        <v>12023</v>
      </c>
      <c r="K89" s="28" t="s">
        <v>12024</v>
      </c>
      <c r="L89">
        <v>0.35579144112040695</v>
      </c>
      <c r="M89">
        <v>1.1565462401688348E-4</v>
      </c>
      <c r="N89">
        <v>0.64409290425557619</v>
      </c>
    </row>
    <row r="90" spans="1:14" x14ac:dyDescent="0.2">
      <c r="A90" s="28" t="s">
        <v>11584</v>
      </c>
      <c r="B90" s="28" t="s">
        <v>12035</v>
      </c>
      <c r="C90" s="28" t="s">
        <v>26</v>
      </c>
      <c r="D90" s="28" t="s">
        <v>407</v>
      </c>
      <c r="E90" t="b">
        <v>0</v>
      </c>
      <c r="F90" t="s">
        <v>9</v>
      </c>
      <c r="G90" s="28" t="s">
        <v>11</v>
      </c>
      <c r="H90" s="28">
        <v>0</v>
      </c>
      <c r="I90" s="28" t="s">
        <v>12036</v>
      </c>
      <c r="J90" s="28" t="s">
        <v>12037</v>
      </c>
      <c r="K90" s="28" t="s">
        <v>12038</v>
      </c>
      <c r="L90">
        <v>0.17629677496214607</v>
      </c>
      <c r="M90">
        <v>6.3894605905483182E-3</v>
      </c>
      <c r="N90">
        <v>0.81731376444730564</v>
      </c>
    </row>
    <row r="91" spans="1:14" x14ac:dyDescent="0.2">
      <c r="A91" s="28" t="s">
        <v>11627</v>
      </c>
      <c r="B91" s="28" t="s">
        <v>11628</v>
      </c>
      <c r="C91" s="28" t="s">
        <v>4</v>
      </c>
      <c r="D91" s="28" t="s">
        <v>4127</v>
      </c>
      <c r="E91" t="b">
        <v>1</v>
      </c>
      <c r="F91" t="s">
        <v>9</v>
      </c>
      <c r="G91" s="28" t="s">
        <v>11</v>
      </c>
      <c r="H91" s="28">
        <v>0</v>
      </c>
      <c r="I91" s="28" t="s">
        <v>19</v>
      </c>
      <c r="J91" s="28" t="s">
        <v>11629</v>
      </c>
      <c r="K91" s="28" t="s">
        <v>11630</v>
      </c>
      <c r="L91">
        <v>1.6397047540398988E-28</v>
      </c>
      <c r="M91">
        <v>9.1523722769903583E-17</v>
      </c>
      <c r="N91">
        <v>1</v>
      </c>
    </row>
    <row r="92" spans="1:14" x14ac:dyDescent="0.2">
      <c r="A92" s="28" t="s">
        <v>11830</v>
      </c>
      <c r="B92" s="28" t="s">
        <v>11864</v>
      </c>
      <c r="C92" s="28" t="s">
        <v>14</v>
      </c>
      <c r="D92" s="28" t="s">
        <v>407</v>
      </c>
      <c r="E92" t="b">
        <v>0</v>
      </c>
      <c r="F92" t="s">
        <v>9</v>
      </c>
      <c r="G92" s="28" t="s">
        <v>11</v>
      </c>
      <c r="H92" s="28">
        <v>0</v>
      </c>
      <c r="I92" s="28" t="s">
        <v>11865</v>
      </c>
      <c r="J92" s="28" t="s">
        <v>11866</v>
      </c>
      <c r="K92" s="28" t="s">
        <v>11867</v>
      </c>
      <c r="L92">
        <v>3.6572869227022857E-3</v>
      </c>
      <c r="M92">
        <v>0.27970087791858728</v>
      </c>
      <c r="N92">
        <v>0.71664183515871049</v>
      </c>
    </row>
    <row r="93" spans="1:14" x14ac:dyDescent="0.2">
      <c r="A93" s="28" t="s">
        <v>12290</v>
      </c>
      <c r="B93" s="28" t="s">
        <v>12291</v>
      </c>
      <c r="C93" s="28" t="s">
        <v>74</v>
      </c>
      <c r="D93" s="28" t="s">
        <v>6339</v>
      </c>
      <c r="E93" t="b">
        <v>0</v>
      </c>
      <c r="F93" t="s">
        <v>9</v>
      </c>
      <c r="G93" s="28" t="s">
        <v>11</v>
      </c>
      <c r="H93" s="28">
        <v>0</v>
      </c>
      <c r="I93" s="28" t="s">
        <v>12292</v>
      </c>
      <c r="J93" s="28" t="s">
        <v>12293</v>
      </c>
      <c r="K93" s="28" t="s">
        <v>12294</v>
      </c>
      <c r="L93">
        <v>7.6115435538184929E-3</v>
      </c>
      <c r="M93">
        <v>1.6325612978383317E-5</v>
      </c>
      <c r="N93">
        <v>0.99237213083320319</v>
      </c>
    </row>
    <row r="94" spans="1:14" x14ac:dyDescent="0.2">
      <c r="A94" s="28" t="s">
        <v>11497</v>
      </c>
      <c r="B94" s="28" t="s">
        <v>12615</v>
      </c>
      <c r="C94" s="28" t="s">
        <v>660</v>
      </c>
      <c r="D94" s="28" t="s">
        <v>407</v>
      </c>
      <c r="E94" t="b">
        <v>0</v>
      </c>
      <c r="F94" t="s">
        <v>9</v>
      </c>
      <c r="G94" s="28" t="s">
        <v>11</v>
      </c>
      <c r="H94" s="28">
        <v>0</v>
      </c>
      <c r="I94" s="28" t="s">
        <v>12616</v>
      </c>
      <c r="J94" s="28" t="s">
        <v>12617</v>
      </c>
      <c r="K94" s="28" t="s">
        <v>12618</v>
      </c>
      <c r="L94">
        <v>2.5127162204508305E-4</v>
      </c>
      <c r="M94">
        <v>1.2966140257789679E-6</v>
      </c>
      <c r="N94">
        <v>0.99974743176392911</v>
      </c>
    </row>
    <row r="95" spans="1:14" x14ac:dyDescent="0.2">
      <c r="A95" s="28" t="s">
        <v>11492</v>
      </c>
      <c r="B95" s="28" t="s">
        <v>11493</v>
      </c>
      <c r="C95" s="28" t="s">
        <v>26</v>
      </c>
      <c r="D95" s="28" t="s">
        <v>4127</v>
      </c>
      <c r="E95" t="b">
        <v>0</v>
      </c>
      <c r="F95" t="s">
        <v>9</v>
      </c>
      <c r="G95" s="28" t="s">
        <v>11</v>
      </c>
      <c r="H95" s="28">
        <v>0</v>
      </c>
      <c r="I95" s="28" t="s">
        <v>11494</v>
      </c>
      <c r="J95" s="28" t="s">
        <v>11495</v>
      </c>
      <c r="K95" s="28" t="s">
        <v>11496</v>
      </c>
      <c r="L95">
        <v>7.2573181523267083E-2</v>
      </c>
      <c r="M95">
        <v>2.1836010621300911E-6</v>
      </c>
      <c r="N95">
        <v>0.92742463487567073</v>
      </c>
    </row>
    <row r="96" spans="1:14" x14ac:dyDescent="0.2">
      <c r="A96" s="28" t="s">
        <v>12084</v>
      </c>
      <c r="B96" s="28" t="s">
        <v>12085</v>
      </c>
      <c r="C96" s="28" t="s">
        <v>74</v>
      </c>
      <c r="D96" s="28" t="s">
        <v>407</v>
      </c>
      <c r="E96" t="b">
        <v>0</v>
      </c>
      <c r="F96" t="s">
        <v>9</v>
      </c>
      <c r="G96" s="28" t="s">
        <v>11</v>
      </c>
      <c r="H96" s="28">
        <v>0</v>
      </c>
      <c r="I96" s="28" t="s">
        <v>12086</v>
      </c>
      <c r="J96" s="28" t="s">
        <v>12087</v>
      </c>
      <c r="K96" s="28" t="s">
        <v>12088</v>
      </c>
      <c r="L96">
        <v>0.40920757805189251</v>
      </c>
      <c r="M96">
        <v>2.3627985906233493E-5</v>
      </c>
      <c r="N96">
        <v>0.59076879396220117</v>
      </c>
    </row>
    <row r="97" spans="1:14" x14ac:dyDescent="0.2">
      <c r="A97" s="28" t="s">
        <v>11532</v>
      </c>
      <c r="B97" s="28" t="s">
        <v>11533</v>
      </c>
      <c r="C97" s="28" t="s">
        <v>660</v>
      </c>
      <c r="D97" s="28" t="s">
        <v>6339</v>
      </c>
      <c r="E97" t="b">
        <v>0</v>
      </c>
      <c r="F97" t="s">
        <v>9</v>
      </c>
      <c r="G97" s="28" t="s">
        <v>11</v>
      </c>
      <c r="H97" s="28">
        <v>0</v>
      </c>
      <c r="I97" s="28" t="s">
        <v>12069</v>
      </c>
      <c r="J97" s="28" t="s">
        <v>12070</v>
      </c>
      <c r="K97" s="28" t="s">
        <v>12071</v>
      </c>
      <c r="L97">
        <v>5.6173930744024436E-2</v>
      </c>
      <c r="M97">
        <v>4.397830109928998E-7</v>
      </c>
      <c r="N97">
        <v>0.94382562947296444</v>
      </c>
    </row>
    <row r="98" spans="1:14" x14ac:dyDescent="0.2">
      <c r="A98" s="28" t="s">
        <v>12341</v>
      </c>
      <c r="B98" s="28" t="s">
        <v>12342</v>
      </c>
      <c r="C98" s="28" t="s">
        <v>14</v>
      </c>
      <c r="D98" s="28" t="s">
        <v>407</v>
      </c>
      <c r="E98" t="b">
        <v>0</v>
      </c>
      <c r="F98" t="s">
        <v>9</v>
      </c>
      <c r="G98" s="28" t="s">
        <v>11</v>
      </c>
      <c r="H98" s="28">
        <v>0</v>
      </c>
      <c r="I98" s="28" t="s">
        <v>12343</v>
      </c>
      <c r="J98" s="28" t="s">
        <v>12344</v>
      </c>
      <c r="K98" s="28" t="s">
        <v>12345</v>
      </c>
      <c r="L98">
        <v>3.3865364642560684E-3</v>
      </c>
      <c r="M98">
        <v>5.5214488392509313E-5</v>
      </c>
      <c r="N98">
        <v>0.99655824904735146</v>
      </c>
    </row>
    <row r="99" spans="1:14" x14ac:dyDescent="0.2">
      <c r="A99" s="28" t="s">
        <v>11678</v>
      </c>
      <c r="B99" s="28" t="s">
        <v>12237</v>
      </c>
      <c r="C99" s="28" t="s">
        <v>26</v>
      </c>
      <c r="D99" s="28" t="s">
        <v>4127</v>
      </c>
      <c r="E99" t="b">
        <v>0</v>
      </c>
      <c r="F99" t="s">
        <v>9</v>
      </c>
      <c r="G99" s="28" t="s">
        <v>11</v>
      </c>
      <c r="H99" s="28">
        <v>0</v>
      </c>
      <c r="I99" s="28" t="s">
        <v>12238</v>
      </c>
      <c r="J99" s="28" t="s">
        <v>12239</v>
      </c>
      <c r="K99" s="28" t="s">
        <v>12240</v>
      </c>
      <c r="L99">
        <v>0.19116936119403727</v>
      </c>
      <c r="M99">
        <v>2.1369445681930006E-5</v>
      </c>
      <c r="N99">
        <v>0.80880926936028086</v>
      </c>
    </row>
    <row r="100" spans="1:14" x14ac:dyDescent="0.2">
      <c r="A100" s="28" t="s">
        <v>12504</v>
      </c>
      <c r="B100" s="28" t="s">
        <v>12505</v>
      </c>
      <c r="C100" s="28" t="s">
        <v>660</v>
      </c>
      <c r="D100" s="28" t="s">
        <v>3906</v>
      </c>
      <c r="E100" t="b">
        <v>0</v>
      </c>
      <c r="F100" t="s">
        <v>9</v>
      </c>
      <c r="G100" s="28" t="s">
        <v>11</v>
      </c>
      <c r="H100" s="28">
        <v>0</v>
      </c>
      <c r="I100" s="28" t="s">
        <v>19</v>
      </c>
      <c r="J100" s="28" t="s">
        <v>12506</v>
      </c>
      <c r="K100" s="28" t="s">
        <v>12507</v>
      </c>
      <c r="L100">
        <v>0.32011373324303627</v>
      </c>
      <c r="M100">
        <v>1.7293329836564573E-7</v>
      </c>
      <c r="N100">
        <v>0.67988609382366538</v>
      </c>
    </row>
    <row r="101" spans="1:14" x14ac:dyDescent="0.2">
      <c r="A101" s="28" t="s">
        <v>12636</v>
      </c>
      <c r="B101" s="28" t="s">
        <v>12637</v>
      </c>
      <c r="C101" s="28" t="s">
        <v>213</v>
      </c>
      <c r="D101" s="28" t="s">
        <v>407</v>
      </c>
      <c r="E101" t="b">
        <v>0</v>
      </c>
      <c r="F101" t="s">
        <v>9</v>
      </c>
      <c r="G101" s="28" t="s">
        <v>11</v>
      </c>
      <c r="H101" s="28">
        <v>0</v>
      </c>
      <c r="I101" s="28" t="s">
        <v>12638</v>
      </c>
      <c r="J101" s="28" t="s">
        <v>12639</v>
      </c>
      <c r="K101" s="28" t="s">
        <v>12640</v>
      </c>
      <c r="L101">
        <v>0.27643092618477588</v>
      </c>
      <c r="M101">
        <v>1.7528874786817156E-4</v>
      </c>
      <c r="N101">
        <v>0.72339378506735597</v>
      </c>
    </row>
    <row r="102" spans="1:14" x14ac:dyDescent="0.2">
      <c r="A102" s="28" t="s">
        <v>11534</v>
      </c>
      <c r="B102" s="28" t="s">
        <v>11535</v>
      </c>
      <c r="C102" s="28" t="s">
        <v>660</v>
      </c>
      <c r="D102" s="28" t="s">
        <v>407</v>
      </c>
      <c r="E102" t="b">
        <v>0</v>
      </c>
      <c r="F102" t="s">
        <v>9</v>
      </c>
      <c r="G102" s="28" t="s">
        <v>11</v>
      </c>
      <c r="H102" s="28">
        <v>0</v>
      </c>
      <c r="I102" s="28" t="s">
        <v>11536</v>
      </c>
      <c r="J102" s="28" t="s">
        <v>11537</v>
      </c>
      <c r="K102" s="28" t="s">
        <v>11538</v>
      </c>
      <c r="L102">
        <v>0.23041044616315215</v>
      </c>
      <c r="M102">
        <v>2.547005770283711E-7</v>
      </c>
      <c r="N102">
        <v>0.76958929913627072</v>
      </c>
    </row>
    <row r="103" spans="1:14" x14ac:dyDescent="0.2">
      <c r="A103" s="28" t="s">
        <v>11753</v>
      </c>
      <c r="B103" s="28" t="s">
        <v>11754</v>
      </c>
      <c r="C103" s="28" t="s">
        <v>88</v>
      </c>
      <c r="D103" s="28" t="s">
        <v>336</v>
      </c>
      <c r="E103" t="b">
        <v>0</v>
      </c>
      <c r="F103" t="s">
        <v>9</v>
      </c>
      <c r="G103" s="28" t="s">
        <v>11</v>
      </c>
      <c r="H103" s="28">
        <v>0</v>
      </c>
      <c r="I103" s="28" t="s">
        <v>19</v>
      </c>
      <c r="J103" s="28" t="s">
        <v>11755</v>
      </c>
      <c r="K103" s="28" t="s">
        <v>19</v>
      </c>
      <c r="L103">
        <v>7.0339331351557304E-3</v>
      </c>
      <c r="M103">
        <v>1.0611063777350597E-6</v>
      </c>
      <c r="N103">
        <v>0.99296500575846647</v>
      </c>
    </row>
    <row r="104" spans="1:14" x14ac:dyDescent="0.2">
      <c r="A104" s="28" t="s">
        <v>12025</v>
      </c>
      <c r="B104" s="28" t="s">
        <v>12026</v>
      </c>
      <c r="C104" s="28" t="s">
        <v>26</v>
      </c>
      <c r="D104" s="28" t="s">
        <v>6339</v>
      </c>
      <c r="E104" t="b">
        <v>0</v>
      </c>
      <c r="F104" t="s">
        <v>9</v>
      </c>
      <c r="G104" s="28" t="s">
        <v>11</v>
      </c>
      <c r="H104" s="28">
        <v>0</v>
      </c>
      <c r="I104" s="28" t="s">
        <v>12027</v>
      </c>
      <c r="J104" s="28" t="s">
        <v>12028</v>
      </c>
      <c r="K104" s="28" t="s">
        <v>12029</v>
      </c>
      <c r="L104">
        <v>0.40368089734004403</v>
      </c>
      <c r="M104">
        <v>1.850283732309034E-6</v>
      </c>
      <c r="N104">
        <v>0.59631725237622357</v>
      </c>
    </row>
    <row r="105" spans="1:14" x14ac:dyDescent="0.2">
      <c r="A105" s="28" t="s">
        <v>11589</v>
      </c>
      <c r="B105" s="28" t="s">
        <v>12764</v>
      </c>
      <c r="C105" s="28" t="s">
        <v>26</v>
      </c>
      <c r="D105" s="28" t="s">
        <v>6339</v>
      </c>
      <c r="E105" t="b">
        <v>0</v>
      </c>
      <c r="F105" t="s">
        <v>9</v>
      </c>
      <c r="G105" s="28" t="s">
        <v>11</v>
      </c>
      <c r="H105" s="28">
        <v>0</v>
      </c>
      <c r="I105" s="28" t="s">
        <v>12765</v>
      </c>
      <c r="J105" s="28" t="s">
        <v>12766</v>
      </c>
      <c r="K105" s="28" t="s">
        <v>12767</v>
      </c>
      <c r="L105">
        <v>1.6898113041333132E-3</v>
      </c>
      <c r="M105">
        <v>7.054134735404011E-7</v>
      </c>
      <c r="N105">
        <v>0.998309483282393</v>
      </c>
    </row>
    <row r="106" spans="1:14" x14ac:dyDescent="0.2">
      <c r="A106" s="28" t="s">
        <v>11380</v>
      </c>
      <c r="B106" s="28" t="s">
        <v>11381</v>
      </c>
      <c r="C106" s="28" t="s">
        <v>613</v>
      </c>
      <c r="D106" s="28" t="s">
        <v>6339</v>
      </c>
      <c r="E106" t="b">
        <v>0</v>
      </c>
      <c r="F106" t="s">
        <v>9</v>
      </c>
      <c r="G106" s="28" t="s">
        <v>11</v>
      </c>
      <c r="H106" s="28">
        <v>0</v>
      </c>
      <c r="I106" s="28" t="s">
        <v>11382</v>
      </c>
      <c r="J106" s="28" t="s">
        <v>11383</v>
      </c>
      <c r="K106" s="28" t="s">
        <v>11384</v>
      </c>
      <c r="L106">
        <v>0.20917084448737833</v>
      </c>
      <c r="M106">
        <v>8.3708334837527641E-7</v>
      </c>
      <c r="N106">
        <v>0.79082831842927315</v>
      </c>
    </row>
    <row r="107" spans="1:14" x14ac:dyDescent="0.2">
      <c r="A107" s="28" t="s">
        <v>11612</v>
      </c>
      <c r="B107" s="28" t="s">
        <v>12311</v>
      </c>
      <c r="C107" s="28" t="s">
        <v>74</v>
      </c>
      <c r="D107" s="28" t="s">
        <v>407</v>
      </c>
      <c r="E107" t="b">
        <v>0</v>
      </c>
      <c r="F107" t="s">
        <v>9</v>
      </c>
      <c r="G107" s="28" t="s">
        <v>11</v>
      </c>
      <c r="H107" s="28">
        <v>0</v>
      </c>
      <c r="I107" s="28" t="s">
        <v>12312</v>
      </c>
      <c r="J107" s="28" t="s">
        <v>12313</v>
      </c>
      <c r="K107" s="28" t="s">
        <v>12314</v>
      </c>
      <c r="L107">
        <v>5.1865573012467051E-5</v>
      </c>
      <c r="M107">
        <v>6.1271773314650079E-4</v>
      </c>
      <c r="N107">
        <v>0.99933541669384096</v>
      </c>
    </row>
    <row r="108" spans="1:14" x14ac:dyDescent="0.2">
      <c r="A108" s="28" t="s">
        <v>12351</v>
      </c>
      <c r="B108" s="28" t="s">
        <v>12352</v>
      </c>
      <c r="C108" s="28" t="s">
        <v>613</v>
      </c>
      <c r="D108" s="28" t="s">
        <v>6339</v>
      </c>
      <c r="E108" t="b">
        <v>0</v>
      </c>
      <c r="F108" t="s">
        <v>9</v>
      </c>
      <c r="G108" s="28" t="s">
        <v>11</v>
      </c>
      <c r="H108" s="28">
        <v>0</v>
      </c>
      <c r="I108" s="28" t="s">
        <v>12903</v>
      </c>
      <c r="J108" s="28" t="s">
        <v>12904</v>
      </c>
      <c r="K108" s="28" t="s">
        <v>12905</v>
      </c>
      <c r="L108">
        <v>2.8476709314533639E-4</v>
      </c>
      <c r="M108">
        <v>8.0202784584441098E-9</v>
      </c>
      <c r="N108">
        <v>0.99971522488657627</v>
      </c>
    </row>
    <row r="109" spans="1:14" x14ac:dyDescent="0.2">
      <c r="A109" s="28" t="s">
        <v>12351</v>
      </c>
      <c r="B109" s="28" t="s">
        <v>12352</v>
      </c>
      <c r="C109" s="28" t="s">
        <v>613</v>
      </c>
      <c r="D109" s="28" t="s">
        <v>6339</v>
      </c>
      <c r="E109" t="b">
        <v>0</v>
      </c>
      <c r="F109" t="s">
        <v>9</v>
      </c>
      <c r="G109" s="28" t="s">
        <v>11</v>
      </c>
      <c r="H109" s="28">
        <v>0</v>
      </c>
      <c r="I109" s="28" t="s">
        <v>12735</v>
      </c>
      <c r="J109" s="28" t="s">
        <v>12736</v>
      </c>
      <c r="K109" s="28" t="s">
        <v>12737</v>
      </c>
      <c r="L109">
        <v>0.3524678242535082</v>
      </c>
      <c r="M109">
        <v>1.1785548363962844E-7</v>
      </c>
      <c r="N109">
        <v>0.64753205789100809</v>
      </c>
    </row>
    <row r="110" spans="1:14" x14ac:dyDescent="0.2">
      <c r="A110" s="28" t="s">
        <v>11412</v>
      </c>
      <c r="B110" s="28" t="s">
        <v>11836</v>
      </c>
      <c r="C110" s="28" t="s">
        <v>74</v>
      </c>
      <c r="D110" s="28" t="s">
        <v>407</v>
      </c>
      <c r="E110" t="b">
        <v>0</v>
      </c>
      <c r="F110" t="s">
        <v>9</v>
      </c>
      <c r="G110" s="28" t="s">
        <v>11</v>
      </c>
      <c r="H110" s="28">
        <v>0</v>
      </c>
      <c r="I110" s="28" t="s">
        <v>11837</v>
      </c>
      <c r="J110" s="28" t="s">
        <v>11838</v>
      </c>
      <c r="K110" s="28" t="s">
        <v>11839</v>
      </c>
      <c r="L110">
        <v>9.9029771561974359E-4</v>
      </c>
      <c r="M110">
        <v>1.6938582823759563E-5</v>
      </c>
      <c r="N110">
        <v>0.99899276370155654</v>
      </c>
    </row>
    <row r="111" spans="1:14" x14ac:dyDescent="0.2">
      <c r="A111" s="28" t="s">
        <v>11800</v>
      </c>
      <c r="B111" s="28" t="s">
        <v>11801</v>
      </c>
      <c r="C111" s="28" t="s">
        <v>74</v>
      </c>
      <c r="D111" s="28" t="s">
        <v>3036</v>
      </c>
      <c r="E111" t="b">
        <v>0</v>
      </c>
      <c r="F111" t="s">
        <v>9</v>
      </c>
      <c r="G111" s="28" t="s">
        <v>11</v>
      </c>
      <c r="H111" s="28">
        <v>0</v>
      </c>
      <c r="I111" s="28" t="s">
        <v>11802</v>
      </c>
      <c r="J111" s="28" t="s">
        <v>11803</v>
      </c>
      <c r="K111" s="28" t="s">
        <v>11804</v>
      </c>
      <c r="L111">
        <v>5.3605637336841139E-5</v>
      </c>
      <c r="M111">
        <v>8.4724546277845494E-2</v>
      </c>
      <c r="N111">
        <v>0.91522184808481766</v>
      </c>
    </row>
    <row r="112" spans="1:14" x14ac:dyDescent="0.2">
      <c r="A112" s="28" t="s">
        <v>11851</v>
      </c>
      <c r="B112" s="28" t="s">
        <v>12169</v>
      </c>
      <c r="C112" s="28" t="s">
        <v>613</v>
      </c>
      <c r="D112" s="28" t="s">
        <v>6339</v>
      </c>
      <c r="E112" t="b">
        <v>0</v>
      </c>
      <c r="F112" t="s">
        <v>9</v>
      </c>
      <c r="G112" s="28" t="s">
        <v>11</v>
      </c>
      <c r="H112" s="28">
        <v>0</v>
      </c>
      <c r="I112" s="28" t="s">
        <v>12170</v>
      </c>
      <c r="J112" s="28" t="s">
        <v>12171</v>
      </c>
      <c r="K112" s="28" t="s">
        <v>12172</v>
      </c>
      <c r="L112">
        <v>2.175548734321602E-3</v>
      </c>
      <c r="M112">
        <v>3.8217015923722356E-8</v>
      </c>
      <c r="N112">
        <v>0.99782441304866243</v>
      </c>
    </row>
    <row r="113" spans="1:14" x14ac:dyDescent="0.2">
      <c r="A113" s="28" t="s">
        <v>11679</v>
      </c>
      <c r="B113" s="28" t="s">
        <v>12868</v>
      </c>
      <c r="C113" s="28" t="s">
        <v>14</v>
      </c>
      <c r="D113" s="28" t="s">
        <v>407</v>
      </c>
      <c r="E113" t="b">
        <v>0</v>
      </c>
      <c r="F113" t="s">
        <v>10</v>
      </c>
      <c r="G113" s="28" t="s">
        <v>11</v>
      </c>
      <c r="H113" s="28">
        <v>0</v>
      </c>
      <c r="I113" s="28" t="s">
        <v>12869</v>
      </c>
      <c r="J113" s="28" t="s">
        <v>12870</v>
      </c>
      <c r="K113" s="28" t="s">
        <v>19</v>
      </c>
      <c r="L113">
        <v>7.5173479499678334E-7</v>
      </c>
      <c r="M113">
        <v>6.4619652160612185E-3</v>
      </c>
      <c r="N113">
        <v>0.99353728304914379</v>
      </c>
    </row>
    <row r="114" spans="1:14" x14ac:dyDescent="0.2">
      <c r="A114" s="28" t="s">
        <v>11452</v>
      </c>
      <c r="B114" s="28" t="s">
        <v>12319</v>
      </c>
      <c r="C114" s="28" t="s">
        <v>74</v>
      </c>
      <c r="D114" s="28" t="s">
        <v>407</v>
      </c>
      <c r="E114" t="b">
        <v>0</v>
      </c>
      <c r="F114" t="s">
        <v>10</v>
      </c>
      <c r="G114" s="28" t="s">
        <v>11</v>
      </c>
      <c r="H114" s="28">
        <v>0</v>
      </c>
      <c r="I114" s="28" t="s">
        <v>12418</v>
      </c>
      <c r="J114" s="28" t="s">
        <v>12419</v>
      </c>
      <c r="K114" s="28" t="s">
        <v>12420</v>
      </c>
      <c r="L114">
        <v>2.1479573894035647E-8</v>
      </c>
      <c r="M114">
        <v>4.1016064168831363E-5</v>
      </c>
      <c r="N114">
        <v>0.99995896245625737</v>
      </c>
    </row>
    <row r="115" spans="1:14" x14ac:dyDescent="0.2">
      <c r="A115" s="28" t="s">
        <v>12414</v>
      </c>
      <c r="B115" s="28" t="s">
        <v>12415</v>
      </c>
      <c r="C115" s="28" t="s">
        <v>74</v>
      </c>
      <c r="D115" s="28" t="s">
        <v>3036</v>
      </c>
      <c r="E115" t="b">
        <v>0</v>
      </c>
      <c r="F115" t="s">
        <v>10</v>
      </c>
      <c r="G115" s="28" t="s">
        <v>11</v>
      </c>
      <c r="H115" s="28">
        <v>0</v>
      </c>
      <c r="I115" s="28" t="s">
        <v>12416</v>
      </c>
      <c r="J115" s="28" t="s">
        <v>12417</v>
      </c>
      <c r="K115" s="28" t="s">
        <v>19</v>
      </c>
      <c r="L115">
        <v>2.5683432757520541E-4</v>
      </c>
      <c r="M115">
        <v>1.1705777698055744E-3</v>
      </c>
      <c r="N115">
        <v>0.99857258790261916</v>
      </c>
    </row>
    <row r="116" spans="1:14" x14ac:dyDescent="0.2">
      <c r="A116" s="28" t="s">
        <v>12731</v>
      </c>
      <c r="B116" s="28" t="s">
        <v>12732</v>
      </c>
      <c r="C116" s="28" t="s">
        <v>14</v>
      </c>
      <c r="D116" s="28" t="s">
        <v>407</v>
      </c>
      <c r="E116" t="b">
        <v>0</v>
      </c>
      <c r="F116" t="s">
        <v>10</v>
      </c>
      <c r="G116" s="28" t="s">
        <v>11</v>
      </c>
      <c r="H116" s="28">
        <v>0</v>
      </c>
      <c r="I116" s="28" t="s">
        <v>12733</v>
      </c>
      <c r="J116" s="28" t="s">
        <v>12734</v>
      </c>
      <c r="K116" s="28" t="s">
        <v>19</v>
      </c>
      <c r="L116">
        <v>2.8514775348631704E-6</v>
      </c>
      <c r="M116">
        <v>0.47014449291785521</v>
      </c>
      <c r="N116">
        <v>0.52985265560460981</v>
      </c>
    </row>
    <row r="117" spans="1:14" x14ac:dyDescent="0.2">
      <c r="A117" s="28" t="s">
        <v>11497</v>
      </c>
      <c r="B117" s="28" t="s">
        <v>12518</v>
      </c>
      <c r="C117" s="28" t="s">
        <v>74</v>
      </c>
      <c r="D117" s="28" t="s">
        <v>407</v>
      </c>
      <c r="E117" t="b">
        <v>0</v>
      </c>
      <c r="F117" t="s">
        <v>10</v>
      </c>
      <c r="G117" s="28" t="s">
        <v>11</v>
      </c>
      <c r="H117" s="28">
        <v>0</v>
      </c>
      <c r="I117" s="28" t="s">
        <v>12519</v>
      </c>
      <c r="J117" s="28" t="s">
        <v>12520</v>
      </c>
      <c r="K117" s="28" t="s">
        <v>12521</v>
      </c>
      <c r="L117">
        <v>1.0341039322815597E-7</v>
      </c>
      <c r="M117">
        <v>4.4244295931623428E-4</v>
      </c>
      <c r="N117">
        <v>0.99955745363029047</v>
      </c>
    </row>
    <row r="118" spans="1:14" x14ac:dyDescent="0.2">
      <c r="A118" s="28" t="s">
        <v>12929</v>
      </c>
      <c r="B118" s="28" t="s">
        <v>12930</v>
      </c>
      <c r="C118" s="28" t="s">
        <v>74</v>
      </c>
      <c r="D118" s="28" t="s">
        <v>15</v>
      </c>
      <c r="E118" t="b">
        <v>0</v>
      </c>
      <c r="F118" t="s">
        <v>10</v>
      </c>
      <c r="G118" s="28" t="s">
        <v>11</v>
      </c>
      <c r="H118" s="28">
        <v>0</v>
      </c>
      <c r="I118" s="28" t="s">
        <v>12931</v>
      </c>
      <c r="J118" s="28" t="s">
        <v>12932</v>
      </c>
      <c r="K118" s="28" t="s">
        <v>12933</v>
      </c>
      <c r="L118">
        <v>1.1876498747296904E-6</v>
      </c>
      <c r="M118">
        <v>0.14725149982263538</v>
      </c>
      <c r="N118">
        <v>0.85274731252748992</v>
      </c>
    </row>
    <row r="119" spans="1:14" x14ac:dyDescent="0.2">
      <c r="A119" s="28" t="s">
        <v>12834</v>
      </c>
      <c r="B119" s="28" t="s">
        <v>12835</v>
      </c>
      <c r="C119" s="28" t="s">
        <v>14</v>
      </c>
      <c r="D119" s="28" t="s">
        <v>407</v>
      </c>
      <c r="E119" t="b">
        <v>0</v>
      </c>
      <c r="F119" t="s">
        <v>10</v>
      </c>
      <c r="G119" s="28" t="s">
        <v>11</v>
      </c>
      <c r="H119" s="28">
        <v>0</v>
      </c>
      <c r="I119" s="28" t="s">
        <v>245</v>
      </c>
      <c r="J119" s="28" t="s">
        <v>12836</v>
      </c>
      <c r="K119" s="28" t="s">
        <v>19</v>
      </c>
      <c r="L119">
        <v>9.0693635441330848E-6</v>
      </c>
      <c r="M119">
        <v>2.5510155359510477E-3</v>
      </c>
      <c r="N119">
        <v>0.99743991510050489</v>
      </c>
    </row>
    <row r="120" spans="1:14" x14ac:dyDescent="0.2">
      <c r="A120" s="28" t="s">
        <v>11371</v>
      </c>
      <c r="B120" s="28" t="s">
        <v>11917</v>
      </c>
      <c r="C120" s="28" t="s">
        <v>14</v>
      </c>
      <c r="D120" s="28" t="s">
        <v>407</v>
      </c>
      <c r="E120" t="b">
        <v>0</v>
      </c>
      <c r="F120" t="s">
        <v>10</v>
      </c>
      <c r="G120" s="28" t="s">
        <v>11</v>
      </c>
      <c r="H120" s="28">
        <v>0</v>
      </c>
      <c r="I120" s="28" t="s">
        <v>11918</v>
      </c>
      <c r="J120" s="28" t="s">
        <v>11919</v>
      </c>
      <c r="K120" s="28" t="s">
        <v>11920</v>
      </c>
      <c r="L120">
        <v>3.7210925177758383E-5</v>
      </c>
      <c r="M120">
        <v>5.1564321640646761E-2</v>
      </c>
      <c r="N120">
        <v>0.94839846743417555</v>
      </c>
    </row>
    <row r="121" spans="1:14" x14ac:dyDescent="0.2">
      <c r="A121" s="28" t="s">
        <v>12188</v>
      </c>
      <c r="B121" s="28" t="s">
        <v>12189</v>
      </c>
      <c r="C121" s="28" t="s">
        <v>14</v>
      </c>
      <c r="D121" s="28" t="s">
        <v>407</v>
      </c>
      <c r="E121" t="b">
        <v>0</v>
      </c>
      <c r="F121" t="s">
        <v>10</v>
      </c>
      <c r="G121" s="28" t="s">
        <v>11</v>
      </c>
      <c r="H121" s="28">
        <v>0</v>
      </c>
      <c r="I121" s="28" t="s">
        <v>12190</v>
      </c>
      <c r="J121" s="28" t="s">
        <v>12191</v>
      </c>
      <c r="K121" s="28" t="s">
        <v>12192</v>
      </c>
      <c r="L121">
        <v>1.5570142557769946E-5</v>
      </c>
      <c r="M121">
        <v>0.19020877548728488</v>
      </c>
      <c r="N121">
        <v>0.80977565437015731</v>
      </c>
    </row>
    <row r="122" spans="1:14" x14ac:dyDescent="0.2">
      <c r="A122" s="28" t="s">
        <v>11941</v>
      </c>
      <c r="B122" s="28" t="s">
        <v>11942</v>
      </c>
      <c r="C122" s="28" t="s">
        <v>26</v>
      </c>
      <c r="D122" s="28" t="s">
        <v>407</v>
      </c>
      <c r="E122" t="b">
        <v>0</v>
      </c>
      <c r="F122" t="s">
        <v>10</v>
      </c>
      <c r="G122" s="28" t="s">
        <v>11</v>
      </c>
      <c r="H122" s="28">
        <v>0</v>
      </c>
      <c r="I122" s="28" t="s">
        <v>19</v>
      </c>
      <c r="J122" s="28" t="s">
        <v>11943</v>
      </c>
      <c r="K122" s="28" t="s">
        <v>19</v>
      </c>
      <c r="L122">
        <v>2.6047858132246393E-4</v>
      </c>
      <c r="M122">
        <v>3.169041775917369E-4</v>
      </c>
      <c r="N122">
        <v>0.99942261724108572</v>
      </c>
    </row>
    <row r="123" spans="1:14" x14ac:dyDescent="0.2">
      <c r="A123" s="28" t="s">
        <v>12006</v>
      </c>
      <c r="B123" s="28" t="s">
        <v>12007</v>
      </c>
      <c r="C123" s="28" t="s">
        <v>74</v>
      </c>
      <c r="D123" s="28" t="s">
        <v>96</v>
      </c>
      <c r="E123" t="b">
        <v>0</v>
      </c>
      <c r="F123" t="s">
        <v>10</v>
      </c>
      <c r="G123" s="28" t="s">
        <v>11</v>
      </c>
      <c r="H123" s="28">
        <v>0</v>
      </c>
      <c r="I123" s="28" t="s">
        <v>12008</v>
      </c>
      <c r="J123" s="28" t="s">
        <v>12009</v>
      </c>
      <c r="K123" s="28" t="s">
        <v>12010</v>
      </c>
      <c r="L123">
        <v>1.1218604697294439E-2</v>
      </c>
      <c r="M123">
        <v>1.7639471327851027E-3</v>
      </c>
      <c r="N123">
        <v>0.98701744816992043</v>
      </c>
    </row>
    <row r="124" spans="1:14" x14ac:dyDescent="0.2">
      <c r="A124" s="28" t="s">
        <v>11742</v>
      </c>
      <c r="B124" s="28" t="s">
        <v>12801</v>
      </c>
      <c r="C124" s="28" t="s">
        <v>14</v>
      </c>
      <c r="D124" s="28" t="s">
        <v>96</v>
      </c>
      <c r="E124" t="b">
        <v>0</v>
      </c>
      <c r="F124" t="s">
        <v>10</v>
      </c>
      <c r="G124" s="28" t="s">
        <v>11</v>
      </c>
      <c r="H124" s="28">
        <v>0</v>
      </c>
      <c r="I124" s="28" t="s">
        <v>12802</v>
      </c>
      <c r="J124" s="28" t="s">
        <v>12803</v>
      </c>
      <c r="K124" s="28" t="s">
        <v>12804</v>
      </c>
      <c r="L124">
        <v>1.6001326185575765E-4</v>
      </c>
      <c r="M124">
        <v>0.4496022482373912</v>
      </c>
      <c r="N124">
        <v>0.55023773850075308</v>
      </c>
    </row>
    <row r="125" spans="1:14" x14ac:dyDescent="0.2">
      <c r="A125" s="28" t="s">
        <v>11525</v>
      </c>
      <c r="B125" s="28" t="s">
        <v>12694</v>
      </c>
      <c r="C125" s="28" t="s">
        <v>14</v>
      </c>
      <c r="D125" s="28" t="s">
        <v>407</v>
      </c>
      <c r="E125" t="b">
        <v>0</v>
      </c>
      <c r="F125" t="s">
        <v>10</v>
      </c>
      <c r="G125" s="28" t="s">
        <v>11</v>
      </c>
      <c r="H125" s="28">
        <v>0</v>
      </c>
      <c r="I125" s="28" t="s">
        <v>12695</v>
      </c>
      <c r="J125" s="28" t="s">
        <v>12696</v>
      </c>
      <c r="K125" s="28" t="s">
        <v>19</v>
      </c>
      <c r="L125">
        <v>1.3051483917161681E-3</v>
      </c>
      <c r="M125">
        <v>0.40050380272432357</v>
      </c>
      <c r="N125">
        <v>0.59819104888396035</v>
      </c>
    </row>
    <row r="126" spans="1:14" x14ac:dyDescent="0.2">
      <c r="A126" s="28" t="s">
        <v>12198</v>
      </c>
      <c r="B126" s="28" t="s">
        <v>12199</v>
      </c>
      <c r="C126" s="28" t="s">
        <v>14</v>
      </c>
      <c r="D126" s="28" t="s">
        <v>3036</v>
      </c>
      <c r="E126" t="b">
        <v>0</v>
      </c>
      <c r="F126" t="s">
        <v>10</v>
      </c>
      <c r="G126" s="28" t="s">
        <v>11</v>
      </c>
      <c r="H126" s="28">
        <v>0</v>
      </c>
      <c r="I126" s="28" t="s">
        <v>12200</v>
      </c>
      <c r="J126" s="28" t="s">
        <v>12201</v>
      </c>
      <c r="K126" s="28" t="s">
        <v>12202</v>
      </c>
      <c r="L126">
        <v>1.439580187728382E-8</v>
      </c>
      <c r="M126">
        <v>6.2166164351041883E-3</v>
      </c>
      <c r="N126">
        <v>0.99378336916909382</v>
      </c>
    </row>
    <row r="127" spans="1:14" x14ac:dyDescent="0.2">
      <c r="A127" s="28" t="s">
        <v>11453</v>
      </c>
      <c r="B127" s="28" t="s">
        <v>11454</v>
      </c>
      <c r="C127" s="28" t="s">
        <v>500</v>
      </c>
      <c r="D127" s="28" t="s">
        <v>5869</v>
      </c>
      <c r="E127" t="b">
        <v>0</v>
      </c>
      <c r="F127" t="s">
        <v>10</v>
      </c>
      <c r="G127" s="28" t="s">
        <v>11</v>
      </c>
      <c r="H127" s="28">
        <v>0</v>
      </c>
      <c r="I127" s="28" t="s">
        <v>12674</v>
      </c>
      <c r="J127" s="28" t="s">
        <v>12675</v>
      </c>
      <c r="K127" s="28" t="s">
        <v>12676</v>
      </c>
      <c r="L127">
        <v>1.1981035890363194E-2</v>
      </c>
      <c r="M127">
        <v>3.2251191399038044E-5</v>
      </c>
      <c r="N127">
        <v>0.9879867129182377</v>
      </c>
    </row>
    <row r="128" spans="1:14" x14ac:dyDescent="0.2">
      <c r="A128" s="28" t="s">
        <v>12101</v>
      </c>
      <c r="B128" s="28" t="s">
        <v>12102</v>
      </c>
      <c r="C128" s="28" t="s">
        <v>14</v>
      </c>
      <c r="D128" s="28" t="s">
        <v>3036</v>
      </c>
      <c r="E128" t="b">
        <v>0</v>
      </c>
      <c r="F128" t="s">
        <v>10</v>
      </c>
      <c r="G128" s="28" t="s">
        <v>11</v>
      </c>
      <c r="H128" s="28">
        <v>0</v>
      </c>
      <c r="I128" s="28" t="s">
        <v>12234</v>
      </c>
      <c r="J128" s="28" t="s">
        <v>12235</v>
      </c>
      <c r="K128" s="28" t="s">
        <v>12236</v>
      </c>
      <c r="L128">
        <v>4.5846223902502368E-5</v>
      </c>
      <c r="M128">
        <v>2.2225141632575159E-6</v>
      </c>
      <c r="N128">
        <v>0.99995193126193416</v>
      </c>
    </row>
    <row r="129" spans="1:14" x14ac:dyDescent="0.2">
      <c r="A129" s="28" t="s">
        <v>11883</v>
      </c>
      <c r="B129" s="28" t="s">
        <v>11884</v>
      </c>
      <c r="C129" s="28" t="s">
        <v>74</v>
      </c>
      <c r="D129" s="28" t="s">
        <v>407</v>
      </c>
      <c r="E129" t="b">
        <v>0</v>
      </c>
      <c r="F129" t="s">
        <v>10</v>
      </c>
      <c r="G129" s="28" t="s">
        <v>11</v>
      </c>
      <c r="H129" s="28">
        <v>0</v>
      </c>
      <c r="I129" s="28" t="s">
        <v>12926</v>
      </c>
      <c r="J129" s="28" t="s">
        <v>12927</v>
      </c>
      <c r="K129" s="28" t="s">
        <v>12928</v>
      </c>
      <c r="L129">
        <v>1.1727953830404308E-5</v>
      </c>
      <c r="M129">
        <v>0.35259655749361385</v>
      </c>
      <c r="N129">
        <v>0.64739171455255573</v>
      </c>
    </row>
    <row r="130" spans="1:14" x14ac:dyDescent="0.2">
      <c r="A130" s="28" t="s">
        <v>12598</v>
      </c>
      <c r="B130" s="28" t="s">
        <v>12599</v>
      </c>
      <c r="C130" s="28" t="s">
        <v>14</v>
      </c>
      <c r="D130" s="28" t="s">
        <v>3036</v>
      </c>
      <c r="E130" t="b">
        <v>0</v>
      </c>
      <c r="F130" t="s">
        <v>10</v>
      </c>
      <c r="G130" s="28" t="s">
        <v>11</v>
      </c>
      <c r="H130" s="28">
        <v>0</v>
      </c>
      <c r="I130" s="28" t="s">
        <v>12600</v>
      </c>
      <c r="J130" s="28" t="s">
        <v>12601</v>
      </c>
      <c r="K130" s="28" t="s">
        <v>19</v>
      </c>
      <c r="L130">
        <v>5.8399681030253278E-8</v>
      </c>
      <c r="M130">
        <v>0.38515158274711353</v>
      </c>
      <c r="N130">
        <v>0.61484835885320543</v>
      </c>
    </row>
    <row r="131" spans="1:14" x14ac:dyDescent="0.2">
      <c r="A131" s="28" t="s">
        <v>12206</v>
      </c>
      <c r="B131" s="28" t="s">
        <v>12207</v>
      </c>
      <c r="C131" s="28" t="s">
        <v>14</v>
      </c>
      <c r="D131" s="28" t="s">
        <v>407</v>
      </c>
      <c r="E131" t="b">
        <v>0</v>
      </c>
      <c r="F131" t="s">
        <v>10</v>
      </c>
      <c r="G131" s="28" t="s">
        <v>11</v>
      </c>
      <c r="H131" s="28">
        <v>0</v>
      </c>
      <c r="I131" s="28" t="s">
        <v>12268</v>
      </c>
      <c r="J131" s="28" t="s">
        <v>12269</v>
      </c>
      <c r="K131" s="28" t="s">
        <v>12270</v>
      </c>
      <c r="L131">
        <v>3.2813888785107564E-6</v>
      </c>
      <c r="M131">
        <v>0.15008254804089424</v>
      </c>
      <c r="N131">
        <v>0.84991417057022722</v>
      </c>
    </row>
    <row r="132" spans="1:14" x14ac:dyDescent="0.2">
      <c r="A132" s="28" t="s">
        <v>12474</v>
      </c>
      <c r="B132" s="28" t="s">
        <v>12797</v>
      </c>
      <c r="C132" s="28" t="s">
        <v>4</v>
      </c>
      <c r="D132" s="28" t="s">
        <v>407</v>
      </c>
      <c r="E132" t="b">
        <v>1</v>
      </c>
      <c r="F132" t="s">
        <v>11</v>
      </c>
      <c r="G132" s="28" t="s">
        <v>11</v>
      </c>
      <c r="H132" s="28">
        <v>1</v>
      </c>
      <c r="I132" s="28" t="s">
        <v>12798</v>
      </c>
      <c r="J132" s="28" t="s">
        <v>12799</v>
      </c>
      <c r="K132" s="28" t="s">
        <v>12800</v>
      </c>
      <c r="L132">
        <v>6.8025501275204955E-24</v>
      </c>
      <c r="M132">
        <v>4.5119179392971717E-9</v>
      </c>
      <c r="N132">
        <v>0.99999999548808205</v>
      </c>
    </row>
    <row r="133" spans="1:14" x14ac:dyDescent="0.2">
      <c r="A133" s="28" t="s">
        <v>12474</v>
      </c>
      <c r="B133" s="28" t="s">
        <v>12475</v>
      </c>
      <c r="C133" s="28" t="s">
        <v>14</v>
      </c>
      <c r="D133" s="28" t="s">
        <v>407</v>
      </c>
      <c r="E133" t="b">
        <v>0</v>
      </c>
      <c r="F133" t="s">
        <v>11</v>
      </c>
      <c r="G133" s="28" t="s">
        <v>11</v>
      </c>
      <c r="H133" s="28">
        <v>1</v>
      </c>
      <c r="I133" s="28" t="s">
        <v>12476</v>
      </c>
      <c r="J133" s="28" t="s">
        <v>12477</v>
      </c>
      <c r="K133" s="28" t="s">
        <v>12478</v>
      </c>
      <c r="L133">
        <v>3.752907385764974E-4</v>
      </c>
      <c r="M133">
        <v>3.0304653653321332E-4</v>
      </c>
      <c r="N133">
        <v>0.9993216627248902</v>
      </c>
    </row>
    <row r="134" spans="1:14" x14ac:dyDescent="0.2">
      <c r="A134" s="28" t="s">
        <v>12474</v>
      </c>
      <c r="B134" s="28" t="s">
        <v>12475</v>
      </c>
      <c r="C134" s="28" t="s">
        <v>14</v>
      </c>
      <c r="D134" s="28" t="s">
        <v>407</v>
      </c>
      <c r="E134" t="b">
        <v>0</v>
      </c>
      <c r="F134" t="s">
        <v>11</v>
      </c>
      <c r="G134" s="28" t="s">
        <v>11</v>
      </c>
      <c r="H134" s="28">
        <v>1</v>
      </c>
      <c r="I134" s="28" t="s">
        <v>12488</v>
      </c>
      <c r="J134" s="28" t="s">
        <v>12476</v>
      </c>
      <c r="K134" s="28" t="s">
        <v>12489</v>
      </c>
      <c r="L134">
        <v>5.5508327117008249E-5</v>
      </c>
      <c r="M134">
        <v>3.1319139382040579E-3</v>
      </c>
      <c r="N134">
        <v>0.99681257773467902</v>
      </c>
    </row>
    <row r="135" spans="1:14" x14ac:dyDescent="0.2">
      <c r="A135" s="28" t="s">
        <v>11685</v>
      </c>
      <c r="B135" s="28" t="s">
        <v>12182</v>
      </c>
      <c r="C135" s="28" t="s">
        <v>74</v>
      </c>
      <c r="D135" s="28" t="s">
        <v>2909</v>
      </c>
      <c r="E135" t="b">
        <v>0</v>
      </c>
      <c r="F135" t="s">
        <v>11</v>
      </c>
      <c r="G135" s="28" t="s">
        <v>11</v>
      </c>
      <c r="H135" s="28">
        <v>1</v>
      </c>
      <c r="I135" s="28" t="s">
        <v>12183</v>
      </c>
      <c r="J135" s="28" t="s">
        <v>12184</v>
      </c>
      <c r="K135" s="28" t="s">
        <v>12185</v>
      </c>
      <c r="L135">
        <v>5.6455056726080346E-7</v>
      </c>
      <c r="M135">
        <v>4.0293479359993156E-9</v>
      </c>
      <c r="N135">
        <v>0.99999943142008485</v>
      </c>
    </row>
    <row r="136" spans="1:14" x14ac:dyDescent="0.2">
      <c r="A136" s="28" t="s">
        <v>11631</v>
      </c>
      <c r="B136" s="28" t="s">
        <v>11632</v>
      </c>
      <c r="C136" s="28" t="s">
        <v>14</v>
      </c>
      <c r="D136" s="28" t="s">
        <v>407</v>
      </c>
      <c r="E136" t="b">
        <v>0</v>
      </c>
      <c r="F136" t="s">
        <v>11</v>
      </c>
      <c r="G136" s="28" t="s">
        <v>11</v>
      </c>
      <c r="H136" s="28">
        <v>1</v>
      </c>
      <c r="I136" s="28" t="s">
        <v>19</v>
      </c>
      <c r="J136" s="28" t="s">
        <v>11633</v>
      </c>
      <c r="K136" s="28" t="s">
        <v>11634</v>
      </c>
      <c r="L136">
        <v>1.0748993436868588E-4</v>
      </c>
      <c r="M136">
        <v>1.1520776140162871E-3</v>
      </c>
      <c r="N136">
        <v>0.99874043245161503</v>
      </c>
    </row>
    <row r="137" spans="1:14" x14ac:dyDescent="0.2">
      <c r="A137" s="28" t="s">
        <v>12244</v>
      </c>
      <c r="B137" s="28" t="s">
        <v>12245</v>
      </c>
      <c r="C137" s="28" t="s">
        <v>660</v>
      </c>
      <c r="D137" s="28" t="s">
        <v>4127</v>
      </c>
      <c r="E137" t="b">
        <v>0</v>
      </c>
      <c r="F137" t="s">
        <v>11</v>
      </c>
      <c r="G137" s="28" t="s">
        <v>11</v>
      </c>
      <c r="H137" s="28">
        <v>1</v>
      </c>
      <c r="I137" s="28" t="s">
        <v>12246</v>
      </c>
      <c r="J137" s="28" t="s">
        <v>12247</v>
      </c>
      <c r="K137" s="28" t="s">
        <v>12248</v>
      </c>
      <c r="L137">
        <v>9.7733713007252067E-6</v>
      </c>
      <c r="M137">
        <v>2.691475130466493E-9</v>
      </c>
      <c r="N137">
        <v>0.99999022393722414</v>
      </c>
    </row>
    <row r="138" spans="1:14" x14ac:dyDescent="0.2">
      <c r="A138" s="28" t="s">
        <v>11659</v>
      </c>
      <c r="B138" s="28" t="s">
        <v>11824</v>
      </c>
      <c r="C138" s="28" t="s">
        <v>14</v>
      </c>
      <c r="D138" s="28" t="s">
        <v>4127</v>
      </c>
      <c r="E138" t="b">
        <v>0</v>
      </c>
      <c r="F138" t="s">
        <v>11</v>
      </c>
      <c r="G138" s="28" t="s">
        <v>11</v>
      </c>
      <c r="H138" s="28">
        <v>1</v>
      </c>
      <c r="I138" s="28" t="s">
        <v>19</v>
      </c>
      <c r="J138" s="28" t="s">
        <v>11825</v>
      </c>
      <c r="K138" s="28" t="s">
        <v>11826</v>
      </c>
      <c r="L138">
        <v>1.8406243924706716E-6</v>
      </c>
      <c r="M138">
        <v>4.7984658451177227E-8</v>
      </c>
      <c r="N138">
        <v>0.99999811139094896</v>
      </c>
    </row>
    <row r="139" spans="1:14" x14ac:dyDescent="0.2">
      <c r="A139" s="28" t="s">
        <v>11556</v>
      </c>
      <c r="B139" s="28" t="s">
        <v>11557</v>
      </c>
      <c r="C139" s="28" t="s">
        <v>894</v>
      </c>
      <c r="D139" s="28" t="s">
        <v>4127</v>
      </c>
      <c r="E139" t="b">
        <v>0</v>
      </c>
      <c r="F139" t="s">
        <v>11</v>
      </c>
      <c r="G139" s="28" t="s">
        <v>11</v>
      </c>
      <c r="H139" s="28">
        <v>1</v>
      </c>
      <c r="I139" s="28" t="s">
        <v>19</v>
      </c>
      <c r="J139" s="28" t="s">
        <v>11558</v>
      </c>
      <c r="K139" s="28" t="s">
        <v>19</v>
      </c>
      <c r="L139">
        <v>2.025477481641009E-6</v>
      </c>
      <c r="M139">
        <v>3.1851761562346565E-10</v>
      </c>
      <c r="N139">
        <v>0.99999797420400061</v>
      </c>
    </row>
    <row r="140" spans="1:14" x14ac:dyDescent="0.2">
      <c r="A140" s="28" t="s">
        <v>11556</v>
      </c>
      <c r="B140" s="28" t="s">
        <v>12692</v>
      </c>
      <c r="C140" s="28" t="s">
        <v>894</v>
      </c>
      <c r="D140" s="28" t="s">
        <v>4127</v>
      </c>
      <c r="E140" t="b">
        <v>0</v>
      </c>
      <c r="F140" t="s">
        <v>11</v>
      </c>
      <c r="G140" s="28" t="s">
        <v>11</v>
      </c>
      <c r="H140" s="28">
        <v>1</v>
      </c>
      <c r="I140" s="28" t="s">
        <v>19</v>
      </c>
      <c r="J140" s="28" t="s">
        <v>12693</v>
      </c>
      <c r="K140" s="28" t="s">
        <v>19</v>
      </c>
      <c r="L140">
        <v>2.6357071954398265E-7</v>
      </c>
      <c r="M140">
        <v>1.6925758274034785E-12</v>
      </c>
      <c r="N140">
        <v>0.99999973642758788</v>
      </c>
    </row>
    <row r="141" spans="1:14" x14ac:dyDescent="0.2">
      <c r="A141" s="28" t="s">
        <v>11635</v>
      </c>
      <c r="B141" s="28" t="s">
        <v>11636</v>
      </c>
      <c r="C141" s="28" t="s">
        <v>14</v>
      </c>
      <c r="D141" s="28" t="s">
        <v>407</v>
      </c>
      <c r="E141" t="b">
        <v>0</v>
      </c>
      <c r="F141" t="s">
        <v>11</v>
      </c>
      <c r="G141" s="28" t="s">
        <v>11</v>
      </c>
      <c r="H141" s="28">
        <v>1</v>
      </c>
      <c r="I141" s="28" t="s">
        <v>11637</v>
      </c>
      <c r="J141" s="28" t="s">
        <v>11638</v>
      </c>
      <c r="K141" s="28" t="s">
        <v>11639</v>
      </c>
      <c r="L141">
        <v>5.8154112387674345E-2</v>
      </c>
      <c r="M141">
        <v>0.22667526369071683</v>
      </c>
      <c r="N141">
        <v>0.71517062392160879</v>
      </c>
    </row>
    <row r="142" spans="1:14" x14ac:dyDescent="0.2">
      <c r="A142" s="28" t="s">
        <v>11508</v>
      </c>
      <c r="B142" s="28" t="s">
        <v>5496</v>
      </c>
      <c r="C142" s="28" t="s">
        <v>74</v>
      </c>
      <c r="D142" s="28" t="s">
        <v>4127</v>
      </c>
      <c r="E142" t="b">
        <v>1</v>
      </c>
      <c r="F142" t="s">
        <v>11</v>
      </c>
      <c r="G142" s="28" t="s">
        <v>11</v>
      </c>
      <c r="H142" s="28">
        <v>1</v>
      </c>
      <c r="I142" s="28" t="s">
        <v>11848</v>
      </c>
      <c r="J142" s="28" t="s">
        <v>11849</v>
      </c>
      <c r="K142" s="28" t="s">
        <v>11850</v>
      </c>
      <c r="L142">
        <v>1.1144790329148584E-25</v>
      </c>
      <c r="M142">
        <v>2.7488918396792397E-11</v>
      </c>
      <c r="N142">
        <v>0.9999999999725111</v>
      </c>
    </row>
    <row r="143" spans="1:14" x14ac:dyDescent="0.2">
      <c r="A143" s="28" t="s">
        <v>11508</v>
      </c>
      <c r="B143" s="28" t="s">
        <v>5496</v>
      </c>
      <c r="C143" s="28" t="s">
        <v>74</v>
      </c>
      <c r="D143" s="28" t="s">
        <v>4127</v>
      </c>
      <c r="E143" t="b">
        <v>1</v>
      </c>
      <c r="F143" t="s">
        <v>11</v>
      </c>
      <c r="G143" s="28" t="s">
        <v>11</v>
      </c>
      <c r="H143" s="28">
        <v>1</v>
      </c>
      <c r="I143" s="28" t="s">
        <v>11797</v>
      </c>
      <c r="J143" s="28" t="s">
        <v>11798</v>
      </c>
      <c r="K143" s="28" t="s">
        <v>11799</v>
      </c>
      <c r="L143">
        <v>5.673557929815358E-26</v>
      </c>
      <c r="M143">
        <v>3.8409646296450304E-12</v>
      </c>
      <c r="N143">
        <v>0.99999999999615907</v>
      </c>
    </row>
    <row r="144" spans="1:14" x14ac:dyDescent="0.2">
      <c r="A144" s="28" t="s">
        <v>11508</v>
      </c>
      <c r="B144" s="28" t="s">
        <v>11509</v>
      </c>
      <c r="C144" s="28" t="s">
        <v>74</v>
      </c>
      <c r="D144" s="28" t="s">
        <v>4127</v>
      </c>
      <c r="E144" t="b">
        <v>1</v>
      </c>
      <c r="F144" t="s">
        <v>11</v>
      </c>
      <c r="G144" s="28" t="s">
        <v>11</v>
      </c>
      <c r="H144" s="28">
        <v>1</v>
      </c>
      <c r="I144" s="28" t="s">
        <v>12439</v>
      </c>
      <c r="J144" s="28" t="s">
        <v>12440</v>
      </c>
      <c r="K144" s="28" t="s">
        <v>12441</v>
      </c>
      <c r="L144">
        <v>1.111476389050438E-28</v>
      </c>
      <c r="M144">
        <v>1.7766303318660073E-12</v>
      </c>
      <c r="N144">
        <v>0.99999999999822342</v>
      </c>
    </row>
    <row r="145" spans="1:14" x14ac:dyDescent="0.2">
      <c r="A145" s="28" t="s">
        <v>11508</v>
      </c>
      <c r="B145" s="28" t="s">
        <v>12323</v>
      </c>
      <c r="C145" s="28" t="s">
        <v>74</v>
      </c>
      <c r="D145" s="28" t="s">
        <v>4127</v>
      </c>
      <c r="E145" t="b">
        <v>0</v>
      </c>
      <c r="F145" t="s">
        <v>11</v>
      </c>
      <c r="G145" s="28" t="s">
        <v>11</v>
      </c>
      <c r="H145" s="28">
        <v>1</v>
      </c>
      <c r="I145" s="28" t="s">
        <v>12324</v>
      </c>
      <c r="J145" s="28" t="s">
        <v>12325</v>
      </c>
      <c r="K145" s="28" t="s">
        <v>12326</v>
      </c>
      <c r="L145">
        <v>2.8554411960596219E-5</v>
      </c>
      <c r="M145">
        <v>3.9235423747487235E-7</v>
      </c>
      <c r="N145">
        <v>0.99997105323380198</v>
      </c>
    </row>
    <row r="146" spans="1:14" x14ac:dyDescent="0.2">
      <c r="A146" s="28" t="s">
        <v>11363</v>
      </c>
      <c r="B146" s="28" t="s">
        <v>11364</v>
      </c>
      <c r="C146" s="28" t="s">
        <v>613</v>
      </c>
      <c r="D146" s="28" t="s">
        <v>6339</v>
      </c>
      <c r="E146" t="b">
        <v>0</v>
      </c>
      <c r="F146" t="s">
        <v>11</v>
      </c>
      <c r="G146" s="28" t="s">
        <v>11</v>
      </c>
      <c r="H146" s="28">
        <v>1</v>
      </c>
      <c r="I146" s="28" t="s">
        <v>12686</v>
      </c>
      <c r="J146" s="28" t="s">
        <v>12687</v>
      </c>
      <c r="K146" s="28" t="s">
        <v>12688</v>
      </c>
      <c r="L146">
        <v>1.465165904366471E-4</v>
      </c>
      <c r="M146">
        <v>6.6901214797185493E-9</v>
      </c>
      <c r="N146">
        <v>0.99985347671944191</v>
      </c>
    </row>
    <row r="147" spans="1:14" x14ac:dyDescent="0.2">
      <c r="A147" s="28" t="s">
        <v>11363</v>
      </c>
      <c r="B147" s="28" t="s">
        <v>8717</v>
      </c>
      <c r="C147" s="28" t="s">
        <v>74</v>
      </c>
      <c r="D147" s="28" t="s">
        <v>6339</v>
      </c>
      <c r="E147" t="b">
        <v>0</v>
      </c>
      <c r="F147" t="s">
        <v>11</v>
      </c>
      <c r="G147" s="28" t="s">
        <v>11</v>
      </c>
      <c r="H147" s="28">
        <v>1</v>
      </c>
      <c r="I147" s="28" t="s">
        <v>12449</v>
      </c>
      <c r="J147" s="28" t="s">
        <v>12450</v>
      </c>
      <c r="K147" s="28" t="s">
        <v>12451</v>
      </c>
      <c r="L147">
        <v>2.412248749650815E-3</v>
      </c>
      <c r="M147">
        <v>7.2062891678797066E-8</v>
      </c>
      <c r="N147">
        <v>0.9975876791874575</v>
      </c>
    </row>
    <row r="148" spans="1:14" x14ac:dyDescent="0.2">
      <c r="A148" s="28" t="s">
        <v>11363</v>
      </c>
      <c r="B148" s="28" t="s">
        <v>12628</v>
      </c>
      <c r="C148" s="28" t="s">
        <v>74</v>
      </c>
      <c r="D148" s="28" t="s">
        <v>6339</v>
      </c>
      <c r="E148" t="b">
        <v>0</v>
      </c>
      <c r="F148" t="s">
        <v>11</v>
      </c>
      <c r="G148" s="28" t="s">
        <v>11</v>
      </c>
      <c r="H148" s="28">
        <v>1</v>
      </c>
      <c r="I148" s="28" t="s">
        <v>12629</v>
      </c>
      <c r="J148" s="28" t="s">
        <v>12630</v>
      </c>
      <c r="K148" s="28" t="s">
        <v>12631</v>
      </c>
      <c r="L148">
        <v>4.9494504289083665E-3</v>
      </c>
      <c r="M148">
        <v>1.0786064916821608E-6</v>
      </c>
      <c r="N148">
        <v>0.99504947096459984</v>
      </c>
    </row>
    <row r="149" spans="1:14" x14ac:dyDescent="0.2">
      <c r="A149" s="28" t="s">
        <v>11363</v>
      </c>
      <c r="B149" s="28" t="s">
        <v>12065</v>
      </c>
      <c r="C149" s="28" t="s">
        <v>14</v>
      </c>
      <c r="D149" s="28" t="s">
        <v>6339</v>
      </c>
      <c r="E149" t="b">
        <v>0</v>
      </c>
      <c r="F149" t="s">
        <v>11</v>
      </c>
      <c r="G149" s="28" t="s">
        <v>11</v>
      </c>
      <c r="H149" s="28">
        <v>1</v>
      </c>
      <c r="I149" s="28" t="s">
        <v>12066</v>
      </c>
      <c r="J149" s="28" t="s">
        <v>12067</v>
      </c>
      <c r="K149" s="28" t="s">
        <v>12068</v>
      </c>
      <c r="L149">
        <v>8.2732531178901666E-9</v>
      </c>
      <c r="M149">
        <v>2.3009277405822018E-8</v>
      </c>
      <c r="N149">
        <v>0.99999996871746955</v>
      </c>
    </row>
    <row r="150" spans="1:14" x14ac:dyDescent="0.2">
      <c r="A150" s="28" t="s">
        <v>12271</v>
      </c>
      <c r="B150" s="28" t="s">
        <v>12272</v>
      </c>
      <c r="C150" s="28" t="s">
        <v>660</v>
      </c>
      <c r="D150" s="28" t="s">
        <v>4127</v>
      </c>
      <c r="E150" t="b">
        <v>1</v>
      </c>
      <c r="F150" t="s">
        <v>11</v>
      </c>
      <c r="G150" s="28" t="s">
        <v>11</v>
      </c>
      <c r="H150" s="28">
        <v>1</v>
      </c>
      <c r="I150" s="28" t="s">
        <v>19</v>
      </c>
      <c r="J150" s="28" t="s">
        <v>12273</v>
      </c>
      <c r="K150" s="28" t="s">
        <v>19</v>
      </c>
      <c r="L150">
        <v>1.1416323453183739E-28</v>
      </c>
      <c r="M150">
        <v>4.4090081655203919E-16</v>
      </c>
      <c r="N150">
        <v>0.99999999999999956</v>
      </c>
    </row>
    <row r="151" spans="1:14" x14ac:dyDescent="0.2">
      <c r="A151" s="28" t="s">
        <v>11772</v>
      </c>
      <c r="B151" s="28" t="s">
        <v>11773</v>
      </c>
      <c r="C151" s="28" t="s">
        <v>74</v>
      </c>
      <c r="D151" s="28" t="s">
        <v>4127</v>
      </c>
      <c r="E151" t="b">
        <v>0</v>
      </c>
      <c r="F151" t="s">
        <v>11</v>
      </c>
      <c r="G151" s="28" t="s">
        <v>11</v>
      </c>
      <c r="H151" s="28">
        <v>1</v>
      </c>
      <c r="I151" s="28" t="s">
        <v>11774</v>
      </c>
      <c r="J151" s="28" t="s">
        <v>11775</v>
      </c>
      <c r="K151" s="28" t="s">
        <v>11776</v>
      </c>
      <c r="L151">
        <v>1.5202452661436182E-6</v>
      </c>
      <c r="M151">
        <v>7.319137880611799E-9</v>
      </c>
      <c r="N151">
        <v>0.99999847243559592</v>
      </c>
    </row>
    <row r="152" spans="1:14" x14ac:dyDescent="0.2">
      <c r="A152" s="28" t="s">
        <v>11699</v>
      </c>
      <c r="B152" s="28" t="s">
        <v>12649</v>
      </c>
      <c r="C152" s="28" t="s">
        <v>74</v>
      </c>
      <c r="D152" s="28" t="s">
        <v>407</v>
      </c>
      <c r="E152" t="b">
        <v>0</v>
      </c>
      <c r="F152" t="s">
        <v>11</v>
      </c>
      <c r="G152" s="28" t="s">
        <v>11</v>
      </c>
      <c r="H152" s="28">
        <v>1</v>
      </c>
      <c r="I152" s="28" t="s">
        <v>12650</v>
      </c>
      <c r="J152" s="28" t="s">
        <v>12651</v>
      </c>
      <c r="K152" s="28" t="s">
        <v>12652</v>
      </c>
      <c r="L152">
        <v>7.4591238430461851E-2</v>
      </c>
      <c r="M152">
        <v>8.2237375326068543E-5</v>
      </c>
      <c r="N152">
        <v>0.92532652419421202</v>
      </c>
    </row>
    <row r="153" spans="1:14" x14ac:dyDescent="0.2">
      <c r="A153" s="28" t="s">
        <v>11576</v>
      </c>
      <c r="B153" s="28" t="s">
        <v>12299</v>
      </c>
      <c r="C153" s="28" t="s">
        <v>14</v>
      </c>
      <c r="D153" s="28" t="s">
        <v>407</v>
      </c>
      <c r="E153" t="b">
        <v>0</v>
      </c>
      <c r="F153" t="s">
        <v>11</v>
      </c>
      <c r="G153" s="28" t="s">
        <v>11</v>
      </c>
      <c r="H153" s="28">
        <v>1</v>
      </c>
      <c r="I153" s="28" t="s">
        <v>19</v>
      </c>
      <c r="J153" s="28" t="s">
        <v>11626</v>
      </c>
      <c r="K153" s="28" t="s">
        <v>12300</v>
      </c>
      <c r="L153">
        <v>1.9441325114030708E-6</v>
      </c>
      <c r="M153">
        <v>1.2174613421332626E-6</v>
      </c>
      <c r="N153">
        <v>0.9999968384061465</v>
      </c>
    </row>
    <row r="154" spans="1:14" x14ac:dyDescent="0.2">
      <c r="A154" s="28" t="s">
        <v>11452</v>
      </c>
      <c r="B154" s="28" t="s">
        <v>12222</v>
      </c>
      <c r="C154" s="28" t="s">
        <v>14</v>
      </c>
      <c r="D154" s="28" t="s">
        <v>407</v>
      </c>
      <c r="E154" t="b">
        <v>0</v>
      </c>
      <c r="F154" t="s">
        <v>11</v>
      </c>
      <c r="G154" s="28" t="s">
        <v>11</v>
      </c>
      <c r="H154" s="28">
        <v>1</v>
      </c>
      <c r="I154" s="28" t="s">
        <v>12223</v>
      </c>
      <c r="J154" s="28" t="s">
        <v>12224</v>
      </c>
      <c r="K154" s="28" t="s">
        <v>12225</v>
      </c>
      <c r="L154">
        <v>1.3797146292800536E-6</v>
      </c>
      <c r="M154">
        <v>2.9123258688811661E-3</v>
      </c>
      <c r="N154">
        <v>0.99708629441648966</v>
      </c>
    </row>
    <row r="155" spans="1:14" x14ac:dyDescent="0.2">
      <c r="A155" s="28" t="s">
        <v>11584</v>
      </c>
      <c r="B155" s="28" t="s">
        <v>12755</v>
      </c>
      <c r="C155" s="28" t="s">
        <v>26</v>
      </c>
      <c r="D155" s="28" t="s">
        <v>407</v>
      </c>
      <c r="E155" t="b">
        <v>0</v>
      </c>
      <c r="F155" t="s">
        <v>11</v>
      </c>
      <c r="G155" s="28" t="s">
        <v>11</v>
      </c>
      <c r="H155" s="28">
        <v>1</v>
      </c>
      <c r="I155" s="28" t="s">
        <v>12756</v>
      </c>
      <c r="J155" s="28" t="s">
        <v>12757</v>
      </c>
      <c r="K155" s="28" t="s">
        <v>12758</v>
      </c>
      <c r="L155">
        <v>0.10284167064825113</v>
      </c>
      <c r="M155">
        <v>3.5449333745006632E-3</v>
      </c>
      <c r="N155">
        <v>0.8936133959772482</v>
      </c>
    </row>
    <row r="156" spans="1:14" x14ac:dyDescent="0.2">
      <c r="A156" s="28" t="s">
        <v>11750</v>
      </c>
      <c r="B156" s="28" t="s">
        <v>12161</v>
      </c>
      <c r="C156" s="28" t="s">
        <v>613</v>
      </c>
      <c r="D156" s="28" t="s">
        <v>4127</v>
      </c>
      <c r="E156" t="b">
        <v>0</v>
      </c>
      <c r="F156" t="s">
        <v>11</v>
      </c>
      <c r="G156" s="28" t="s">
        <v>11</v>
      </c>
      <c r="H156" s="28">
        <v>1</v>
      </c>
      <c r="I156" s="28" t="s">
        <v>12162</v>
      </c>
      <c r="J156" s="28" t="s">
        <v>12163</v>
      </c>
      <c r="K156" s="28" t="s">
        <v>12164</v>
      </c>
      <c r="L156">
        <v>3.8383223151671648E-2</v>
      </c>
      <c r="M156">
        <v>6.757533555536103E-7</v>
      </c>
      <c r="N156">
        <v>0.96161610109497275</v>
      </c>
    </row>
    <row r="157" spans="1:14" x14ac:dyDescent="0.2">
      <c r="A157" s="28" t="s">
        <v>11830</v>
      </c>
      <c r="B157" s="28" t="s">
        <v>11831</v>
      </c>
      <c r="C157" s="28" t="s">
        <v>14</v>
      </c>
      <c r="D157" s="28" t="s">
        <v>407</v>
      </c>
      <c r="E157" t="b">
        <v>0</v>
      </c>
      <c r="F157" t="s">
        <v>11</v>
      </c>
      <c r="G157" s="28" t="s">
        <v>11</v>
      </c>
      <c r="H157" s="28">
        <v>1</v>
      </c>
      <c r="I157" s="28" t="s">
        <v>19</v>
      </c>
      <c r="J157" s="28" t="s">
        <v>12011</v>
      </c>
      <c r="K157" s="28" t="s">
        <v>12012</v>
      </c>
      <c r="L157">
        <v>7.6136367718345501E-6</v>
      </c>
      <c r="M157">
        <v>9.5753764218157753E-5</v>
      </c>
      <c r="N157">
        <v>0.99989663259900996</v>
      </c>
    </row>
    <row r="158" spans="1:14" x14ac:dyDescent="0.2">
      <c r="A158" s="28" t="s">
        <v>11378</v>
      </c>
      <c r="B158" s="28" t="s">
        <v>11743</v>
      </c>
      <c r="C158" s="28" t="s">
        <v>74</v>
      </c>
      <c r="D158" s="28" t="s">
        <v>4127</v>
      </c>
      <c r="E158" t="b">
        <v>0</v>
      </c>
      <c r="F158" t="s">
        <v>11</v>
      </c>
      <c r="G158" s="28" t="s">
        <v>11</v>
      </c>
      <c r="H158" s="28">
        <v>1</v>
      </c>
      <c r="I158" s="28" t="s">
        <v>11744</v>
      </c>
      <c r="J158" s="28" t="s">
        <v>11745</v>
      </c>
      <c r="K158" s="28" t="s">
        <v>11746</v>
      </c>
      <c r="L158">
        <v>3.9277324466588585E-6</v>
      </c>
      <c r="M158">
        <v>1.033982913814054E-9</v>
      </c>
      <c r="N158">
        <v>0.99999607123357037</v>
      </c>
    </row>
    <row r="159" spans="1:14" x14ac:dyDescent="0.2">
      <c r="A159" s="28" t="s">
        <v>11378</v>
      </c>
      <c r="B159" s="28" t="s">
        <v>11379</v>
      </c>
      <c r="C159" s="28" t="s">
        <v>74</v>
      </c>
      <c r="D159" s="28" t="s">
        <v>4127</v>
      </c>
      <c r="E159" t="b">
        <v>1</v>
      </c>
      <c r="F159" t="s">
        <v>11</v>
      </c>
      <c r="G159" s="28" t="s">
        <v>11</v>
      </c>
      <c r="H159" s="28">
        <v>1</v>
      </c>
      <c r="I159" s="28" t="s">
        <v>11541</v>
      </c>
      <c r="J159" s="28" t="s">
        <v>11542</v>
      </c>
      <c r="K159" s="28" t="s">
        <v>11543</v>
      </c>
      <c r="L159">
        <v>2.9880579076439241E-29</v>
      </c>
      <c r="M159">
        <v>1.8391208957400313E-14</v>
      </c>
      <c r="N159">
        <v>0.99999999999998157</v>
      </c>
    </row>
    <row r="160" spans="1:14" x14ac:dyDescent="0.2">
      <c r="A160" s="28" t="s">
        <v>11378</v>
      </c>
      <c r="B160" s="28" t="s">
        <v>11379</v>
      </c>
      <c r="C160" s="28" t="s">
        <v>74</v>
      </c>
      <c r="D160" s="28" t="s">
        <v>4127</v>
      </c>
      <c r="E160" t="b">
        <v>0</v>
      </c>
      <c r="F160" t="s">
        <v>11</v>
      </c>
      <c r="G160" s="28" t="s">
        <v>11</v>
      </c>
      <c r="H160" s="28">
        <v>1</v>
      </c>
      <c r="I160" s="28" t="s">
        <v>11912</v>
      </c>
      <c r="J160" s="28" t="s">
        <v>11913</v>
      </c>
      <c r="K160" s="28" t="s">
        <v>19</v>
      </c>
      <c r="L160">
        <v>3.3628534993542205E-8</v>
      </c>
      <c r="M160">
        <v>1.3250237680870234E-6</v>
      </c>
      <c r="N160">
        <v>0.999998641347697</v>
      </c>
    </row>
    <row r="161" spans="1:14" x14ac:dyDescent="0.2">
      <c r="A161" s="28" t="s">
        <v>11378</v>
      </c>
      <c r="B161" s="28" t="s">
        <v>11379</v>
      </c>
      <c r="C161" s="28" t="s">
        <v>14</v>
      </c>
      <c r="D161" s="28" t="s">
        <v>4127</v>
      </c>
      <c r="E161" t="b">
        <v>0</v>
      </c>
      <c r="F161" t="s">
        <v>11</v>
      </c>
      <c r="G161" s="28" t="s">
        <v>11</v>
      </c>
      <c r="H161" s="28">
        <v>1</v>
      </c>
      <c r="I161" s="28" t="s">
        <v>11939</v>
      </c>
      <c r="J161" s="28" t="s">
        <v>11940</v>
      </c>
      <c r="K161" s="28" t="s">
        <v>19</v>
      </c>
      <c r="L161">
        <v>8.5861210071672756E-9</v>
      </c>
      <c r="M161">
        <v>4.088518551328234E-8</v>
      </c>
      <c r="N161">
        <v>0.99999995052869339</v>
      </c>
    </row>
    <row r="162" spans="1:14" x14ac:dyDescent="0.2">
      <c r="A162" s="28" t="s">
        <v>12858</v>
      </c>
      <c r="B162" s="28" t="s">
        <v>12859</v>
      </c>
      <c r="C162" s="28" t="s">
        <v>14</v>
      </c>
      <c r="D162" s="28" t="s">
        <v>2780</v>
      </c>
      <c r="E162" t="b">
        <v>0</v>
      </c>
      <c r="F162" t="s">
        <v>11</v>
      </c>
      <c r="G162" s="28" t="s">
        <v>11</v>
      </c>
      <c r="H162" s="28">
        <v>1</v>
      </c>
      <c r="I162" s="28" t="s">
        <v>12860</v>
      </c>
      <c r="J162" s="28" t="s">
        <v>12861</v>
      </c>
      <c r="K162" s="28" t="s">
        <v>12862</v>
      </c>
      <c r="L162">
        <v>3.12048146102372E-4</v>
      </c>
      <c r="M162">
        <v>2.490396256587852E-4</v>
      </c>
      <c r="N162">
        <v>0.99943891222823888</v>
      </c>
    </row>
    <row r="163" spans="1:14" x14ac:dyDescent="0.2">
      <c r="A163" s="28" t="s">
        <v>11527</v>
      </c>
      <c r="B163" s="28" t="s">
        <v>12404</v>
      </c>
      <c r="C163" s="28" t="s">
        <v>74</v>
      </c>
      <c r="D163" s="28" t="s">
        <v>4127</v>
      </c>
      <c r="E163" t="b">
        <v>1</v>
      </c>
      <c r="F163" t="s">
        <v>11</v>
      </c>
      <c r="G163" s="28" t="s">
        <v>11</v>
      </c>
      <c r="H163" s="28">
        <v>1</v>
      </c>
      <c r="I163" s="28" t="s">
        <v>12405</v>
      </c>
      <c r="J163" s="28" t="s">
        <v>12406</v>
      </c>
      <c r="K163" s="28" t="s">
        <v>12407</v>
      </c>
      <c r="L163">
        <v>1.4080996821410716E-22</v>
      </c>
      <c r="M163">
        <v>3.6166126378285421E-10</v>
      </c>
      <c r="N163">
        <v>0.99999999963833863</v>
      </c>
    </row>
    <row r="164" spans="1:14" x14ac:dyDescent="0.2">
      <c r="A164" s="28" t="s">
        <v>11527</v>
      </c>
      <c r="B164" s="28" t="s">
        <v>11528</v>
      </c>
      <c r="C164" s="28" t="s">
        <v>74</v>
      </c>
      <c r="D164" s="28" t="s">
        <v>4127</v>
      </c>
      <c r="E164" t="b">
        <v>1</v>
      </c>
      <c r="F164" t="s">
        <v>11</v>
      </c>
      <c r="G164" s="28" t="s">
        <v>11</v>
      </c>
      <c r="H164" s="28">
        <v>1</v>
      </c>
      <c r="I164" s="28" t="s">
        <v>12776</v>
      </c>
      <c r="J164" s="28" t="s">
        <v>12777</v>
      </c>
      <c r="K164" s="28" t="s">
        <v>12778</v>
      </c>
      <c r="L164">
        <v>1.8582321197221395E-22</v>
      </c>
      <c r="M164">
        <v>1.0472652365026507E-10</v>
      </c>
      <c r="N164">
        <v>0.99999999989527355</v>
      </c>
    </row>
    <row r="165" spans="1:14" x14ac:dyDescent="0.2">
      <c r="A165" s="28" t="s">
        <v>11527</v>
      </c>
      <c r="B165" s="28" t="s">
        <v>11528</v>
      </c>
      <c r="C165" s="28" t="s">
        <v>74</v>
      </c>
      <c r="D165" s="28" t="s">
        <v>4127</v>
      </c>
      <c r="E165" t="b">
        <v>0</v>
      </c>
      <c r="F165" t="s">
        <v>11</v>
      </c>
      <c r="G165" s="28" t="s">
        <v>11</v>
      </c>
      <c r="H165" s="28">
        <v>1</v>
      </c>
      <c r="I165" s="28" t="s">
        <v>11970</v>
      </c>
      <c r="J165" s="28" t="s">
        <v>11971</v>
      </c>
      <c r="K165" s="28" t="s">
        <v>11972</v>
      </c>
      <c r="L165">
        <v>1.9917306090788393E-2</v>
      </c>
      <c r="M165">
        <v>1.949276125553774E-3</v>
      </c>
      <c r="N165">
        <v>0.97813341778365792</v>
      </c>
    </row>
    <row r="166" spans="1:14" x14ac:dyDescent="0.2">
      <c r="A166" s="28" t="s">
        <v>11405</v>
      </c>
      <c r="B166" s="28" t="s">
        <v>11428</v>
      </c>
      <c r="C166" s="28" t="s">
        <v>613</v>
      </c>
      <c r="D166" s="28" t="s">
        <v>6339</v>
      </c>
      <c r="E166" t="b">
        <v>0</v>
      </c>
      <c r="F166" t="s">
        <v>11</v>
      </c>
      <c r="G166" s="28" t="s">
        <v>11</v>
      </c>
      <c r="H166" s="28">
        <v>1</v>
      </c>
      <c r="I166" s="28" t="s">
        <v>11623</v>
      </c>
      <c r="J166" s="28" t="s">
        <v>11624</v>
      </c>
      <c r="K166" s="28" t="s">
        <v>11625</v>
      </c>
      <c r="L166">
        <v>0.13143795028331529</v>
      </c>
      <c r="M166">
        <v>9.4355079650734391E-7</v>
      </c>
      <c r="N166">
        <v>0.86856110616588822</v>
      </c>
    </row>
    <row r="167" spans="1:14" x14ac:dyDescent="0.2">
      <c r="A167" s="28" t="s">
        <v>11405</v>
      </c>
      <c r="B167" s="28" t="s">
        <v>11428</v>
      </c>
      <c r="C167" s="28" t="s">
        <v>500</v>
      </c>
      <c r="D167" s="28" t="s">
        <v>6339</v>
      </c>
      <c r="E167" t="b">
        <v>0</v>
      </c>
      <c r="F167" t="s">
        <v>11</v>
      </c>
      <c r="G167" s="28" t="s">
        <v>11</v>
      </c>
      <c r="H167" s="28">
        <v>1</v>
      </c>
      <c r="I167" s="28" t="s">
        <v>12098</v>
      </c>
      <c r="J167" s="28" t="s">
        <v>12099</v>
      </c>
      <c r="K167" s="28" t="s">
        <v>12100</v>
      </c>
      <c r="L167">
        <v>2.6851666900260496E-7</v>
      </c>
      <c r="M167">
        <v>3.310520716450628E-13</v>
      </c>
      <c r="N167">
        <v>0.99999973148299992</v>
      </c>
    </row>
    <row r="168" spans="1:14" x14ac:dyDescent="0.2">
      <c r="A168" s="28" t="s">
        <v>11405</v>
      </c>
      <c r="B168" s="28" t="s">
        <v>11406</v>
      </c>
      <c r="C168" s="28" t="s">
        <v>74</v>
      </c>
      <c r="D168" s="28" t="s">
        <v>6339</v>
      </c>
      <c r="E168" t="b">
        <v>0</v>
      </c>
      <c r="F168" t="s">
        <v>11</v>
      </c>
      <c r="G168" s="28" t="s">
        <v>11</v>
      </c>
      <c r="H168" s="28">
        <v>1</v>
      </c>
      <c r="I168" s="28" t="s">
        <v>11407</v>
      </c>
      <c r="J168" s="28" t="s">
        <v>11408</v>
      </c>
      <c r="K168" s="28" t="s">
        <v>11409</v>
      </c>
      <c r="L168">
        <v>1.3408791708704204E-3</v>
      </c>
      <c r="M168">
        <v>1.8559911473865092E-8</v>
      </c>
      <c r="N168">
        <v>0.99865910226921806</v>
      </c>
    </row>
    <row r="169" spans="1:14" x14ac:dyDescent="0.2">
      <c r="A169" s="28" t="s">
        <v>11405</v>
      </c>
      <c r="B169" s="28" t="s">
        <v>11428</v>
      </c>
      <c r="C169" s="28" t="s">
        <v>74</v>
      </c>
      <c r="D169" s="28" t="s">
        <v>6339</v>
      </c>
      <c r="E169" t="b">
        <v>0</v>
      </c>
      <c r="F169" t="s">
        <v>11</v>
      </c>
      <c r="G169" s="28" t="s">
        <v>11</v>
      </c>
      <c r="H169" s="28">
        <v>1</v>
      </c>
      <c r="I169" s="28" t="s">
        <v>12186</v>
      </c>
      <c r="J169" s="28" t="s">
        <v>11429</v>
      </c>
      <c r="K169" s="28" t="s">
        <v>12187</v>
      </c>
      <c r="L169">
        <v>8.326774121540646E-6</v>
      </c>
      <c r="M169">
        <v>6.077481301766153E-9</v>
      </c>
      <c r="N169">
        <v>0.99999166714839716</v>
      </c>
    </row>
    <row r="170" spans="1:14" x14ac:dyDescent="0.2">
      <c r="A170" s="28" t="s">
        <v>11405</v>
      </c>
      <c r="B170" s="28" t="s">
        <v>11406</v>
      </c>
      <c r="C170" s="28" t="s">
        <v>500</v>
      </c>
      <c r="D170" s="28" t="s">
        <v>6339</v>
      </c>
      <c r="E170" t="b">
        <v>0</v>
      </c>
      <c r="F170" t="s">
        <v>11</v>
      </c>
      <c r="G170" s="28" t="s">
        <v>11</v>
      </c>
      <c r="H170" s="28">
        <v>1</v>
      </c>
      <c r="I170" s="28" t="s">
        <v>12333</v>
      </c>
      <c r="J170" s="28" t="s">
        <v>12334</v>
      </c>
      <c r="K170" s="28" t="s">
        <v>12335</v>
      </c>
      <c r="L170">
        <v>1.267553590849034E-2</v>
      </c>
      <c r="M170">
        <v>5.0087908250413995E-11</v>
      </c>
      <c r="N170">
        <v>0.98732446404142182</v>
      </c>
    </row>
    <row r="171" spans="1:14" x14ac:dyDescent="0.2">
      <c r="A171" s="28" t="s">
        <v>11405</v>
      </c>
      <c r="B171" s="28" t="s">
        <v>11428</v>
      </c>
      <c r="C171" s="28" t="s">
        <v>74</v>
      </c>
      <c r="D171" s="28" t="s">
        <v>6339</v>
      </c>
      <c r="E171" t="b">
        <v>0</v>
      </c>
      <c r="F171" t="s">
        <v>11</v>
      </c>
      <c r="G171" s="28" t="s">
        <v>11</v>
      </c>
      <c r="H171" s="28">
        <v>1</v>
      </c>
      <c r="I171" s="28" t="s">
        <v>12109</v>
      </c>
      <c r="J171" s="28" t="s">
        <v>12110</v>
      </c>
      <c r="K171" s="28" t="s">
        <v>12111</v>
      </c>
      <c r="L171">
        <v>1.0488394208996007E-9</v>
      </c>
      <c r="M171">
        <v>2.975841908229008E-11</v>
      </c>
      <c r="N171">
        <v>0.99999999892140212</v>
      </c>
    </row>
    <row r="172" spans="1:14" x14ac:dyDescent="0.2">
      <c r="A172" s="28" t="s">
        <v>11405</v>
      </c>
      <c r="B172" s="28" t="s">
        <v>11891</v>
      </c>
      <c r="C172" s="28" t="s">
        <v>74</v>
      </c>
      <c r="D172" s="28" t="s">
        <v>6339</v>
      </c>
      <c r="E172" t="b">
        <v>0</v>
      </c>
      <c r="F172" t="s">
        <v>11</v>
      </c>
      <c r="G172" s="28" t="s">
        <v>11</v>
      </c>
      <c r="H172" s="28">
        <v>1</v>
      </c>
      <c r="I172" s="28" t="s">
        <v>11892</v>
      </c>
      <c r="J172" s="28" t="s">
        <v>11893</v>
      </c>
      <c r="K172" s="28" t="s">
        <v>11894</v>
      </c>
      <c r="L172">
        <v>2.2378360313698814E-6</v>
      </c>
      <c r="M172">
        <v>3.084141750315953E-9</v>
      </c>
      <c r="N172">
        <v>0.9999977590798268</v>
      </c>
    </row>
    <row r="173" spans="1:14" x14ac:dyDescent="0.2">
      <c r="A173" s="28" t="s">
        <v>11405</v>
      </c>
      <c r="B173" s="28" t="s">
        <v>11428</v>
      </c>
      <c r="C173" s="28" t="s">
        <v>500</v>
      </c>
      <c r="D173" s="28" t="s">
        <v>6339</v>
      </c>
      <c r="E173" t="b">
        <v>0</v>
      </c>
      <c r="F173" t="s">
        <v>11</v>
      </c>
      <c r="G173" s="28" t="s">
        <v>11</v>
      </c>
      <c r="H173" s="28">
        <v>1</v>
      </c>
      <c r="I173" s="28" t="s">
        <v>12525</v>
      </c>
      <c r="J173" s="28" t="s">
        <v>12526</v>
      </c>
      <c r="K173" s="28" t="s">
        <v>12527</v>
      </c>
      <c r="L173">
        <v>1.7914947707786484E-6</v>
      </c>
      <c r="M173">
        <v>3.8227640945074114E-12</v>
      </c>
      <c r="N173">
        <v>0.99999820850140653</v>
      </c>
    </row>
    <row r="174" spans="1:14" x14ac:dyDescent="0.2">
      <c r="A174" s="28" t="s">
        <v>11405</v>
      </c>
      <c r="B174" s="28" t="s">
        <v>11428</v>
      </c>
      <c r="C174" s="28" t="s">
        <v>74</v>
      </c>
      <c r="D174" s="28" t="s">
        <v>6339</v>
      </c>
      <c r="E174" t="b">
        <v>0</v>
      </c>
      <c r="F174" t="s">
        <v>11</v>
      </c>
      <c r="G174" s="28" t="s">
        <v>11</v>
      </c>
      <c r="H174" s="28">
        <v>1</v>
      </c>
      <c r="I174" s="28" t="s">
        <v>11471</v>
      </c>
      <c r="J174" s="28" t="s">
        <v>12058</v>
      </c>
      <c r="K174" s="28" t="s">
        <v>12059</v>
      </c>
      <c r="L174">
        <v>4.3079704494876673E-7</v>
      </c>
      <c r="M174">
        <v>4.4231989499794643E-9</v>
      </c>
      <c r="N174">
        <v>0.99999956477975616</v>
      </c>
    </row>
    <row r="175" spans="1:14" x14ac:dyDescent="0.2">
      <c r="A175" s="28" t="s">
        <v>11405</v>
      </c>
      <c r="B175" s="28" t="s">
        <v>11406</v>
      </c>
      <c r="C175" s="28" t="s">
        <v>660</v>
      </c>
      <c r="D175" s="28" t="s">
        <v>6339</v>
      </c>
      <c r="E175" t="b">
        <v>0</v>
      </c>
      <c r="F175" t="s">
        <v>11</v>
      </c>
      <c r="G175" s="28" t="s">
        <v>11</v>
      </c>
      <c r="H175" s="28">
        <v>1</v>
      </c>
      <c r="I175" s="28" t="s">
        <v>12124</v>
      </c>
      <c r="J175" s="28" t="s">
        <v>11407</v>
      </c>
      <c r="K175" s="28" t="s">
        <v>12125</v>
      </c>
      <c r="L175">
        <v>5.2488922933113601E-2</v>
      </c>
      <c r="M175">
        <v>6.2058892102829152E-9</v>
      </c>
      <c r="N175">
        <v>0.94751107086099717</v>
      </c>
    </row>
    <row r="176" spans="1:14" x14ac:dyDescent="0.2">
      <c r="A176" s="28" t="s">
        <v>11405</v>
      </c>
      <c r="B176" s="28" t="s">
        <v>11504</v>
      </c>
      <c r="C176" s="28" t="s">
        <v>74</v>
      </c>
      <c r="D176" s="28" t="s">
        <v>6339</v>
      </c>
      <c r="E176" t="b">
        <v>0</v>
      </c>
      <c r="F176" t="s">
        <v>11</v>
      </c>
      <c r="G176" s="28" t="s">
        <v>11</v>
      </c>
      <c r="H176" s="28">
        <v>1</v>
      </c>
      <c r="I176" s="28" t="s">
        <v>11505</v>
      </c>
      <c r="J176" s="28" t="s">
        <v>11506</v>
      </c>
      <c r="K176" s="28" t="s">
        <v>11507</v>
      </c>
      <c r="L176">
        <v>3.5856460026559745E-4</v>
      </c>
      <c r="M176">
        <v>2.4551359663796915E-8</v>
      </c>
      <c r="N176">
        <v>0.99964141084837477</v>
      </c>
    </row>
    <row r="177" spans="1:14" x14ac:dyDescent="0.2">
      <c r="A177" s="28" t="s">
        <v>11405</v>
      </c>
      <c r="B177" s="28" t="s">
        <v>11504</v>
      </c>
      <c r="C177" s="28" t="s">
        <v>14</v>
      </c>
      <c r="D177" s="28" t="s">
        <v>6339</v>
      </c>
      <c r="E177" t="b">
        <v>0</v>
      </c>
      <c r="F177" t="s">
        <v>11</v>
      </c>
      <c r="G177" s="28" t="s">
        <v>11</v>
      </c>
      <c r="H177" s="28">
        <v>1</v>
      </c>
      <c r="I177" s="28" t="s">
        <v>12570</v>
      </c>
      <c r="J177" s="28" t="s">
        <v>12571</v>
      </c>
      <c r="K177" s="28" t="s">
        <v>12572</v>
      </c>
      <c r="L177">
        <v>1.0263079808371241E-6</v>
      </c>
      <c r="M177">
        <v>5.4959855260955676E-9</v>
      </c>
      <c r="N177">
        <v>0.99999896819603362</v>
      </c>
    </row>
    <row r="178" spans="1:14" x14ac:dyDescent="0.2">
      <c r="A178" s="28" t="s">
        <v>12301</v>
      </c>
      <c r="B178" s="28" t="s">
        <v>12302</v>
      </c>
      <c r="C178" s="28" t="s">
        <v>74</v>
      </c>
      <c r="D178" s="28" t="s">
        <v>407</v>
      </c>
      <c r="E178" t="b">
        <v>0</v>
      </c>
      <c r="F178" t="s">
        <v>11</v>
      </c>
      <c r="G178" s="28" t="s">
        <v>11</v>
      </c>
      <c r="H178" s="28">
        <v>1</v>
      </c>
      <c r="I178" s="28" t="s">
        <v>12303</v>
      </c>
      <c r="J178" s="28" t="s">
        <v>12304</v>
      </c>
      <c r="K178" s="28" t="s">
        <v>12305</v>
      </c>
      <c r="L178">
        <v>2.0232443286566907E-5</v>
      </c>
      <c r="M178">
        <v>1.5442726241087638E-5</v>
      </c>
      <c r="N178">
        <v>0.99996432483047226</v>
      </c>
    </row>
    <row r="179" spans="1:14" x14ac:dyDescent="0.2">
      <c r="A179" s="28" t="s">
        <v>12499</v>
      </c>
      <c r="B179" s="28" t="s">
        <v>12500</v>
      </c>
      <c r="C179" s="28" t="s">
        <v>14</v>
      </c>
      <c r="D179" s="28" t="s">
        <v>5924</v>
      </c>
      <c r="E179" t="b">
        <v>0</v>
      </c>
      <c r="F179" t="s">
        <v>11</v>
      </c>
      <c r="G179" s="28" t="s">
        <v>11</v>
      </c>
      <c r="H179" s="28">
        <v>1</v>
      </c>
      <c r="I179" s="28" t="s">
        <v>12501</v>
      </c>
      <c r="J179" s="28" t="s">
        <v>12502</v>
      </c>
      <c r="K179" s="28" t="s">
        <v>12503</v>
      </c>
      <c r="L179">
        <v>2.3349790453712746E-6</v>
      </c>
      <c r="M179">
        <v>9.356831740893903E-8</v>
      </c>
      <c r="N179">
        <v>0.99999757145263712</v>
      </c>
    </row>
    <row r="180" spans="1:14" x14ac:dyDescent="0.2">
      <c r="A180" s="28" t="s">
        <v>11370</v>
      </c>
      <c r="B180" s="28" t="s">
        <v>11759</v>
      </c>
      <c r="C180" s="28" t="s">
        <v>74</v>
      </c>
      <c r="D180" s="28" t="s">
        <v>407</v>
      </c>
      <c r="E180" t="b">
        <v>0</v>
      </c>
      <c r="F180" t="s">
        <v>11</v>
      </c>
      <c r="G180" s="28" t="s">
        <v>11</v>
      </c>
      <c r="H180" s="28">
        <v>1</v>
      </c>
      <c r="I180" s="28" t="s">
        <v>11760</v>
      </c>
      <c r="J180" s="28" t="s">
        <v>11761</v>
      </c>
      <c r="K180" s="28" t="s">
        <v>11762</v>
      </c>
      <c r="L180">
        <v>2.6370282489738446E-5</v>
      </c>
      <c r="M180">
        <v>4.2119928971630919E-7</v>
      </c>
      <c r="N180">
        <v>0.99997320851822047</v>
      </c>
    </row>
    <row r="181" spans="1:14" x14ac:dyDescent="0.2">
      <c r="A181" s="28" t="s">
        <v>11370</v>
      </c>
      <c r="B181" s="28" t="s">
        <v>11759</v>
      </c>
      <c r="C181" s="28" t="s">
        <v>14</v>
      </c>
      <c r="D181" s="28" t="s">
        <v>407</v>
      </c>
      <c r="E181" t="b">
        <v>0</v>
      </c>
      <c r="F181" t="s">
        <v>11</v>
      </c>
      <c r="G181" s="28" t="s">
        <v>11</v>
      </c>
      <c r="H181" s="28">
        <v>1</v>
      </c>
      <c r="I181" s="28" t="s">
        <v>12895</v>
      </c>
      <c r="J181" s="28" t="s">
        <v>12896</v>
      </c>
      <c r="K181" s="28" t="s">
        <v>12897</v>
      </c>
      <c r="L181">
        <v>3.0696845862281531E-4</v>
      </c>
      <c r="M181">
        <v>3.8488597240181827E-3</v>
      </c>
      <c r="N181">
        <v>0.99584417181735885</v>
      </c>
    </row>
    <row r="182" spans="1:14" x14ac:dyDescent="0.2">
      <c r="A182" s="28" t="s">
        <v>11370</v>
      </c>
      <c r="B182" s="28" t="s">
        <v>12203</v>
      </c>
      <c r="C182" s="28" t="s">
        <v>660</v>
      </c>
      <c r="D182" s="28" t="s">
        <v>407</v>
      </c>
      <c r="E182" t="b">
        <v>1</v>
      </c>
      <c r="F182" t="s">
        <v>11</v>
      </c>
      <c r="G182" s="28" t="s">
        <v>11</v>
      </c>
      <c r="H182" s="28">
        <v>1</v>
      </c>
      <c r="I182" s="28" t="s">
        <v>12204</v>
      </c>
      <c r="J182" s="28" t="s">
        <v>12205</v>
      </c>
      <c r="K182" s="28" t="s">
        <v>19</v>
      </c>
      <c r="L182">
        <v>2.3281799840756915E-24</v>
      </c>
      <c r="M182">
        <v>1.7499204444070848E-3</v>
      </c>
      <c r="N182">
        <v>0.99825007955559297</v>
      </c>
    </row>
    <row r="183" spans="1:14" x14ac:dyDescent="0.2">
      <c r="A183" s="28" t="s">
        <v>11607</v>
      </c>
      <c r="B183" s="28" t="s">
        <v>11608</v>
      </c>
      <c r="C183" s="28" t="s">
        <v>74</v>
      </c>
      <c r="D183" s="28" t="s">
        <v>5775</v>
      </c>
      <c r="E183" t="b">
        <v>0</v>
      </c>
      <c r="F183" t="s">
        <v>11</v>
      </c>
      <c r="G183" s="28" t="s">
        <v>11</v>
      </c>
      <c r="H183" s="28">
        <v>1</v>
      </c>
      <c r="I183" s="28" t="s">
        <v>11609</v>
      </c>
      <c r="J183" s="28" t="s">
        <v>11610</v>
      </c>
      <c r="K183" s="28" t="s">
        <v>11611</v>
      </c>
      <c r="L183">
        <v>4.7399770988280785E-4</v>
      </c>
      <c r="M183">
        <v>2.5989301547699365E-7</v>
      </c>
      <c r="N183">
        <v>0.99952574239710168</v>
      </c>
    </row>
    <row r="184" spans="1:14" x14ac:dyDescent="0.2">
      <c r="A184" s="28" t="s">
        <v>11785</v>
      </c>
      <c r="B184" s="28" t="s">
        <v>11786</v>
      </c>
      <c r="C184" s="28" t="s">
        <v>8252</v>
      </c>
      <c r="D184" s="28" t="s">
        <v>6339</v>
      </c>
      <c r="E184" t="b">
        <v>0</v>
      </c>
      <c r="F184" t="s">
        <v>11</v>
      </c>
      <c r="G184" s="28" t="s">
        <v>11</v>
      </c>
      <c r="H184" s="28">
        <v>1</v>
      </c>
      <c r="I184" s="28" t="s">
        <v>12388</v>
      </c>
      <c r="J184" s="28" t="s">
        <v>12389</v>
      </c>
      <c r="K184" s="28" t="s">
        <v>12390</v>
      </c>
      <c r="L184">
        <v>4.9736091131643159E-5</v>
      </c>
      <c r="M184">
        <v>9.092297166613747E-13</v>
      </c>
      <c r="N184">
        <v>0.99995026390795927</v>
      </c>
    </row>
    <row r="185" spans="1:14" x14ac:dyDescent="0.2">
      <c r="A185" s="28" t="s">
        <v>11574</v>
      </c>
      <c r="B185" s="28" t="s">
        <v>11737</v>
      </c>
      <c r="C185" s="28" t="s">
        <v>74</v>
      </c>
      <c r="D185" s="28" t="s">
        <v>4127</v>
      </c>
      <c r="E185" t="b">
        <v>0</v>
      </c>
      <c r="F185" t="s">
        <v>11</v>
      </c>
      <c r="G185" s="28" t="s">
        <v>11</v>
      </c>
      <c r="H185" s="28">
        <v>1</v>
      </c>
      <c r="I185" s="28" t="s">
        <v>12075</v>
      </c>
      <c r="J185" s="28" t="s">
        <v>12076</v>
      </c>
      <c r="K185" s="28" t="s">
        <v>12077</v>
      </c>
      <c r="L185">
        <v>4.624261261903917E-2</v>
      </c>
      <c r="M185">
        <v>2.5418349970188301E-6</v>
      </c>
      <c r="N185">
        <v>0.9537548455459639</v>
      </c>
    </row>
    <row r="186" spans="1:14" x14ac:dyDescent="0.2">
      <c r="A186" s="28" t="s">
        <v>12112</v>
      </c>
      <c r="B186" s="28" t="s">
        <v>12113</v>
      </c>
      <c r="C186" s="28" t="s">
        <v>74</v>
      </c>
      <c r="D186" s="28" t="s">
        <v>4127</v>
      </c>
      <c r="E186" t="b">
        <v>0</v>
      </c>
      <c r="F186" t="s">
        <v>11</v>
      </c>
      <c r="G186" s="28" t="s">
        <v>11</v>
      </c>
      <c r="H186" s="28">
        <v>1</v>
      </c>
      <c r="I186" s="28" t="s">
        <v>12114</v>
      </c>
      <c r="J186" s="28" t="s">
        <v>12115</v>
      </c>
      <c r="K186" s="28" t="s">
        <v>12116</v>
      </c>
      <c r="L186">
        <v>3.9260458184400767E-7</v>
      </c>
      <c r="M186">
        <v>1.828630229325326E-9</v>
      </c>
      <c r="N186">
        <v>0.9999996055667878</v>
      </c>
    </row>
    <row r="187" spans="1:14" x14ac:dyDescent="0.2">
      <c r="A187" s="28" t="s">
        <v>11399</v>
      </c>
      <c r="B187" s="28" t="s">
        <v>11400</v>
      </c>
      <c r="C187" s="28" t="s">
        <v>74</v>
      </c>
      <c r="D187" s="28" t="s">
        <v>4127</v>
      </c>
      <c r="E187" t="b">
        <v>1</v>
      </c>
      <c r="F187" t="s">
        <v>11</v>
      </c>
      <c r="G187" s="28" t="s">
        <v>11</v>
      </c>
      <c r="H187" s="28">
        <v>1</v>
      </c>
      <c r="I187" s="28" t="s">
        <v>11401</v>
      </c>
      <c r="J187" s="28" t="s">
        <v>11402</v>
      </c>
      <c r="K187" s="28" t="s">
        <v>11403</v>
      </c>
      <c r="L187">
        <v>3.1656589989125797E-28</v>
      </c>
      <c r="M187">
        <v>2.7592244745256561E-14</v>
      </c>
      <c r="N187">
        <v>0.99999999999997247</v>
      </c>
    </row>
    <row r="188" spans="1:14" x14ac:dyDescent="0.2">
      <c r="A188" s="28" t="s">
        <v>12718</v>
      </c>
      <c r="B188" s="28" t="s">
        <v>12719</v>
      </c>
      <c r="C188" s="28" t="s">
        <v>14</v>
      </c>
      <c r="D188" s="28" t="s">
        <v>3906</v>
      </c>
      <c r="E188" t="b">
        <v>0</v>
      </c>
      <c r="F188" t="s">
        <v>11</v>
      </c>
      <c r="G188" s="28" t="s">
        <v>11</v>
      </c>
      <c r="H188" s="28">
        <v>1</v>
      </c>
      <c r="I188" s="28" t="s">
        <v>12720</v>
      </c>
      <c r="J188" s="28" t="s">
        <v>12721</v>
      </c>
      <c r="K188" s="28" t="s">
        <v>12722</v>
      </c>
      <c r="L188">
        <v>4.6723564993574895E-5</v>
      </c>
      <c r="M188">
        <v>5.0564548693622397E-4</v>
      </c>
      <c r="N188">
        <v>0.99944763094807021</v>
      </c>
    </row>
    <row r="189" spans="1:14" x14ac:dyDescent="0.2">
      <c r="A189" s="28" t="s">
        <v>12731</v>
      </c>
      <c r="B189" s="28" t="s">
        <v>12772</v>
      </c>
      <c r="C189" s="28" t="s">
        <v>14</v>
      </c>
      <c r="D189" s="28" t="s">
        <v>407</v>
      </c>
      <c r="E189" t="b">
        <v>0</v>
      </c>
      <c r="F189" t="s">
        <v>11</v>
      </c>
      <c r="G189" s="28" t="s">
        <v>11</v>
      </c>
      <c r="H189" s="28">
        <v>1</v>
      </c>
      <c r="I189" s="28" t="s">
        <v>12773</v>
      </c>
      <c r="J189" s="28" t="s">
        <v>12774</v>
      </c>
      <c r="K189" s="28" t="s">
        <v>12775</v>
      </c>
      <c r="L189">
        <v>2.8669210763112552E-7</v>
      </c>
      <c r="M189">
        <v>1.1380931629158122E-8</v>
      </c>
      <c r="N189">
        <v>0.99999970192696064</v>
      </c>
    </row>
    <row r="190" spans="1:14" x14ac:dyDescent="0.2">
      <c r="A190" s="28" t="s">
        <v>11843</v>
      </c>
      <c r="B190" s="28" t="s">
        <v>11844</v>
      </c>
      <c r="C190" s="28" t="s">
        <v>74</v>
      </c>
      <c r="D190" s="28" t="s">
        <v>8821</v>
      </c>
      <c r="E190" t="b">
        <v>0</v>
      </c>
      <c r="F190" t="s">
        <v>11</v>
      </c>
      <c r="G190" s="28" t="s">
        <v>11</v>
      </c>
      <c r="H190" s="28">
        <v>1</v>
      </c>
      <c r="I190" s="28" t="s">
        <v>11845</v>
      </c>
      <c r="J190" s="28" t="s">
        <v>11846</v>
      </c>
      <c r="K190" s="28" t="s">
        <v>11847</v>
      </c>
      <c r="L190">
        <v>1.079797654681578E-5</v>
      </c>
      <c r="M190">
        <v>1.1041858907706746E-7</v>
      </c>
      <c r="N190">
        <v>0.99998909160486416</v>
      </c>
    </row>
    <row r="191" spans="1:14" x14ac:dyDescent="0.2">
      <c r="A191" s="28" t="s">
        <v>12367</v>
      </c>
      <c r="B191" s="28" t="s">
        <v>12368</v>
      </c>
      <c r="C191" s="28" t="s">
        <v>14</v>
      </c>
      <c r="D191" s="28" t="s">
        <v>407</v>
      </c>
      <c r="E191" t="b">
        <v>0</v>
      </c>
      <c r="F191" t="s">
        <v>11</v>
      </c>
      <c r="G191" s="28" t="s">
        <v>11</v>
      </c>
      <c r="H191" s="28">
        <v>1</v>
      </c>
      <c r="I191" s="28" t="s">
        <v>12369</v>
      </c>
      <c r="J191" s="28" t="s">
        <v>12370</v>
      </c>
      <c r="K191" s="28" t="s">
        <v>12371</v>
      </c>
      <c r="L191">
        <v>2.6515047830883755E-4</v>
      </c>
      <c r="M191">
        <v>1.0313330101706857E-6</v>
      </c>
      <c r="N191">
        <v>0.99973381818868101</v>
      </c>
    </row>
    <row r="192" spans="1:14" x14ac:dyDescent="0.2">
      <c r="A192" s="28" t="s">
        <v>11582</v>
      </c>
      <c r="B192" s="28" t="s">
        <v>11739</v>
      </c>
      <c r="C192" s="28" t="s">
        <v>14</v>
      </c>
      <c r="D192" s="28" t="s">
        <v>4127</v>
      </c>
      <c r="E192" t="b">
        <v>0</v>
      </c>
      <c r="F192" t="s">
        <v>11</v>
      </c>
      <c r="G192" s="28" t="s">
        <v>11</v>
      </c>
      <c r="H192" s="28">
        <v>1</v>
      </c>
      <c r="I192" s="28" t="s">
        <v>11985</v>
      </c>
      <c r="J192" s="28" t="s">
        <v>11583</v>
      </c>
      <c r="K192" s="28" t="s">
        <v>11986</v>
      </c>
      <c r="L192">
        <v>6.3210647296133228E-6</v>
      </c>
      <c r="M192">
        <v>9.2845810634792604E-7</v>
      </c>
      <c r="N192">
        <v>0.99999275047716396</v>
      </c>
    </row>
    <row r="193" spans="1:14" x14ac:dyDescent="0.2">
      <c r="A193" s="28" t="s">
        <v>12093</v>
      </c>
      <c r="B193" s="28" t="s">
        <v>12094</v>
      </c>
      <c r="C193" s="28" t="s">
        <v>74</v>
      </c>
      <c r="D193" s="28" t="s">
        <v>2909</v>
      </c>
      <c r="E193" t="b">
        <v>0</v>
      </c>
      <c r="F193" t="s">
        <v>11</v>
      </c>
      <c r="G193" s="28" t="s">
        <v>11</v>
      </c>
      <c r="H193" s="28">
        <v>1</v>
      </c>
      <c r="I193" s="28" t="s">
        <v>12095</v>
      </c>
      <c r="J193" s="28" t="s">
        <v>12096</v>
      </c>
      <c r="K193" s="28" t="s">
        <v>12097</v>
      </c>
      <c r="L193">
        <v>1.1470688590285555E-3</v>
      </c>
      <c r="M193">
        <v>2.4930860497522818E-4</v>
      </c>
      <c r="N193">
        <v>0.99860362253599633</v>
      </c>
    </row>
    <row r="194" spans="1:14" x14ac:dyDescent="0.2">
      <c r="A194" s="28" t="s">
        <v>12306</v>
      </c>
      <c r="B194" s="28" t="s">
        <v>12307</v>
      </c>
      <c r="C194" s="28" t="s">
        <v>14</v>
      </c>
      <c r="D194" s="28" t="s">
        <v>407</v>
      </c>
      <c r="E194" t="b">
        <v>0</v>
      </c>
      <c r="F194" t="s">
        <v>11</v>
      </c>
      <c r="G194" s="28" t="s">
        <v>11</v>
      </c>
      <c r="H194" s="28">
        <v>1</v>
      </c>
      <c r="I194" s="28" t="s">
        <v>12308</v>
      </c>
      <c r="J194" s="28" t="s">
        <v>12309</v>
      </c>
      <c r="K194" s="28" t="s">
        <v>12310</v>
      </c>
      <c r="L194">
        <v>4.2684273977489116E-6</v>
      </c>
      <c r="M194">
        <v>2.2681542852581407E-6</v>
      </c>
      <c r="N194">
        <v>0.99999346341831696</v>
      </c>
    </row>
    <row r="195" spans="1:14" x14ac:dyDescent="0.2">
      <c r="A195" s="28" t="s">
        <v>11777</v>
      </c>
      <c r="B195" s="28" t="s">
        <v>11778</v>
      </c>
      <c r="C195" s="28" t="s">
        <v>14</v>
      </c>
      <c r="D195" s="28" t="s">
        <v>15</v>
      </c>
      <c r="E195" t="b">
        <v>0</v>
      </c>
      <c r="F195" t="s">
        <v>11</v>
      </c>
      <c r="G195" s="28" t="s">
        <v>11</v>
      </c>
      <c r="H195" s="28">
        <v>1</v>
      </c>
      <c r="I195" s="28" t="s">
        <v>19</v>
      </c>
      <c r="J195" s="28" t="s">
        <v>11779</v>
      </c>
      <c r="K195" s="28" t="s">
        <v>11780</v>
      </c>
      <c r="L195">
        <v>2.2675956119320922E-5</v>
      </c>
      <c r="M195">
        <v>1.2965062227794325E-7</v>
      </c>
      <c r="N195">
        <v>0.99997719439325827</v>
      </c>
    </row>
    <row r="196" spans="1:14" x14ac:dyDescent="0.2">
      <c r="A196" s="28" t="s">
        <v>12080</v>
      </c>
      <c r="B196" s="28" t="s">
        <v>12081</v>
      </c>
      <c r="C196" s="28" t="s">
        <v>14</v>
      </c>
      <c r="D196" s="28" t="s">
        <v>407</v>
      </c>
      <c r="E196" t="b">
        <v>0</v>
      </c>
      <c r="F196" t="s">
        <v>11</v>
      </c>
      <c r="G196" s="28" t="s">
        <v>11</v>
      </c>
      <c r="H196" s="28">
        <v>1</v>
      </c>
      <c r="I196" s="28" t="s">
        <v>19</v>
      </c>
      <c r="J196" s="28" t="s">
        <v>12082</v>
      </c>
      <c r="K196" s="28" t="s">
        <v>12083</v>
      </c>
      <c r="L196">
        <v>1.6488671030350066E-4</v>
      </c>
      <c r="M196">
        <v>2.0131942144707869E-6</v>
      </c>
      <c r="N196">
        <v>0.99983310009548199</v>
      </c>
    </row>
    <row r="197" spans="1:14" x14ac:dyDescent="0.2">
      <c r="A197" s="28" t="s">
        <v>11566</v>
      </c>
      <c r="B197" s="28" t="s">
        <v>12148</v>
      </c>
      <c r="C197" s="28" t="s">
        <v>660</v>
      </c>
      <c r="D197" s="28" t="s">
        <v>407</v>
      </c>
      <c r="E197" t="b">
        <v>0</v>
      </c>
      <c r="F197" t="s">
        <v>11</v>
      </c>
      <c r="G197" s="28" t="s">
        <v>11</v>
      </c>
      <c r="H197" s="28">
        <v>1</v>
      </c>
      <c r="I197" s="28" t="s">
        <v>12149</v>
      </c>
      <c r="J197" s="28" t="s">
        <v>12150</v>
      </c>
      <c r="K197" s="28" t="s">
        <v>12151</v>
      </c>
      <c r="L197">
        <v>6.5343569456721701E-5</v>
      </c>
      <c r="M197">
        <v>6.1296850690758361E-9</v>
      </c>
      <c r="N197">
        <v>0.99993465030085815</v>
      </c>
    </row>
    <row r="198" spans="1:14" x14ac:dyDescent="0.2">
      <c r="A198" s="28" t="s">
        <v>11497</v>
      </c>
      <c r="B198" s="28" t="s">
        <v>12811</v>
      </c>
      <c r="C198" s="28" t="s">
        <v>74</v>
      </c>
      <c r="D198" s="28" t="s">
        <v>407</v>
      </c>
      <c r="E198" t="b">
        <v>0</v>
      </c>
      <c r="F198" t="s">
        <v>11</v>
      </c>
      <c r="G198" s="28" t="s">
        <v>11</v>
      </c>
      <c r="H198" s="28">
        <v>1</v>
      </c>
      <c r="I198" s="28" t="s">
        <v>12812</v>
      </c>
      <c r="J198" s="28" t="s">
        <v>12813</v>
      </c>
      <c r="K198" s="28" t="s">
        <v>12814</v>
      </c>
      <c r="L198">
        <v>2.2815194815954799E-7</v>
      </c>
      <c r="M198">
        <v>2.5119097922332047E-7</v>
      </c>
      <c r="N198">
        <v>0.99999952065707265</v>
      </c>
    </row>
    <row r="199" spans="1:14" x14ac:dyDescent="0.2">
      <c r="A199" s="28" t="s">
        <v>11990</v>
      </c>
      <c r="B199" s="28" t="s">
        <v>11991</v>
      </c>
      <c r="C199" s="28" t="s">
        <v>14</v>
      </c>
      <c r="D199" s="28" t="s">
        <v>3036</v>
      </c>
      <c r="E199" t="b">
        <v>0</v>
      </c>
      <c r="F199" t="s">
        <v>11</v>
      </c>
      <c r="G199" s="28" t="s">
        <v>11</v>
      </c>
      <c r="H199" s="28">
        <v>1</v>
      </c>
      <c r="I199" s="28" t="s">
        <v>11992</v>
      </c>
      <c r="J199" s="28" t="s">
        <v>11993</v>
      </c>
      <c r="K199" s="28" t="s">
        <v>11994</v>
      </c>
      <c r="L199">
        <v>5.3179600536164424E-5</v>
      </c>
      <c r="M199">
        <v>3.6151811154751579E-3</v>
      </c>
      <c r="N199">
        <v>0.9963316392839886</v>
      </c>
    </row>
    <row r="200" spans="1:14" x14ac:dyDescent="0.2">
      <c r="A200" s="28" t="s">
        <v>12743</v>
      </c>
      <c r="B200" s="28" t="s">
        <v>5422</v>
      </c>
      <c r="C200" s="28" t="s">
        <v>14</v>
      </c>
      <c r="D200" s="28" t="s">
        <v>4127</v>
      </c>
      <c r="E200" t="b">
        <v>0</v>
      </c>
      <c r="F200" t="s">
        <v>11</v>
      </c>
      <c r="G200" s="28" t="s">
        <v>11</v>
      </c>
      <c r="H200" s="28">
        <v>1</v>
      </c>
      <c r="I200" s="28" t="s">
        <v>12744</v>
      </c>
      <c r="J200" s="28" t="s">
        <v>12745</v>
      </c>
      <c r="K200" s="28" t="s">
        <v>12746</v>
      </c>
      <c r="L200">
        <v>1.032915508966367E-3</v>
      </c>
      <c r="M200">
        <v>2.6776719020591042E-7</v>
      </c>
      <c r="N200">
        <v>0.99896681672384335</v>
      </c>
    </row>
    <row r="201" spans="1:14" x14ac:dyDescent="0.2">
      <c r="A201" s="28" t="s">
        <v>11430</v>
      </c>
      <c r="B201" s="28" t="s">
        <v>11431</v>
      </c>
      <c r="C201" s="28" t="s">
        <v>14</v>
      </c>
      <c r="D201" s="28" t="s">
        <v>6339</v>
      </c>
      <c r="E201" t="b">
        <v>0</v>
      </c>
      <c r="F201" t="s">
        <v>11</v>
      </c>
      <c r="G201" s="28" t="s">
        <v>11</v>
      </c>
      <c r="H201" s="28">
        <v>1</v>
      </c>
      <c r="I201" s="28" t="s">
        <v>11432</v>
      </c>
      <c r="J201" s="28" t="s">
        <v>11433</v>
      </c>
      <c r="K201" s="28" t="s">
        <v>11434</v>
      </c>
      <c r="L201">
        <v>3.4628189638804352E-7</v>
      </c>
      <c r="M201">
        <v>5.1918334538376162E-8</v>
      </c>
      <c r="N201">
        <v>0.99999960179976899</v>
      </c>
    </row>
    <row r="202" spans="1:14" x14ac:dyDescent="0.2">
      <c r="A202" s="28" t="s">
        <v>11430</v>
      </c>
      <c r="B202" s="28" t="s">
        <v>12682</v>
      </c>
      <c r="C202" s="28" t="s">
        <v>14</v>
      </c>
      <c r="D202" s="28" t="s">
        <v>6339</v>
      </c>
      <c r="E202" t="b">
        <v>0</v>
      </c>
      <c r="F202" t="s">
        <v>11</v>
      </c>
      <c r="G202" s="28" t="s">
        <v>11</v>
      </c>
      <c r="H202" s="28">
        <v>1</v>
      </c>
      <c r="I202" s="28" t="s">
        <v>12683</v>
      </c>
      <c r="J202" s="28" t="s">
        <v>12684</v>
      </c>
      <c r="K202" s="28" t="s">
        <v>12685</v>
      </c>
      <c r="L202">
        <v>2.9045217504359556E-10</v>
      </c>
      <c r="M202">
        <v>9.7356728457098338E-9</v>
      </c>
      <c r="N202">
        <v>0.99999998997387507</v>
      </c>
    </row>
    <row r="203" spans="1:14" x14ac:dyDescent="0.2">
      <c r="A203" s="28" t="s">
        <v>11805</v>
      </c>
      <c r="B203" s="28" t="s">
        <v>12782</v>
      </c>
      <c r="C203" s="28" t="s">
        <v>4</v>
      </c>
      <c r="D203" s="28" t="s">
        <v>4127</v>
      </c>
      <c r="E203" t="b">
        <v>1</v>
      </c>
      <c r="F203" t="s">
        <v>11</v>
      </c>
      <c r="G203" s="28" t="s">
        <v>11</v>
      </c>
      <c r="H203" s="28">
        <v>1</v>
      </c>
      <c r="I203" s="28" t="s">
        <v>19</v>
      </c>
      <c r="J203" s="28" t="s">
        <v>12783</v>
      </c>
      <c r="K203" s="28" t="s">
        <v>12784</v>
      </c>
      <c r="L203">
        <v>4.4178114979479795E-27</v>
      </c>
      <c r="M203">
        <v>7.6530681091254965E-16</v>
      </c>
      <c r="N203">
        <v>0.99999999999999933</v>
      </c>
    </row>
    <row r="204" spans="1:14" x14ac:dyDescent="0.2">
      <c r="A204" s="28" t="s">
        <v>12793</v>
      </c>
      <c r="B204" s="28" t="s">
        <v>12794</v>
      </c>
      <c r="C204" s="28" t="s">
        <v>894</v>
      </c>
      <c r="D204" s="28" t="s">
        <v>407</v>
      </c>
      <c r="E204" t="b">
        <v>0</v>
      </c>
      <c r="F204" t="s">
        <v>11</v>
      </c>
      <c r="G204" s="28" t="s">
        <v>11</v>
      </c>
      <c r="H204" s="28">
        <v>1</v>
      </c>
      <c r="I204" s="28" t="s">
        <v>19</v>
      </c>
      <c r="J204" s="28" t="s">
        <v>12795</v>
      </c>
      <c r="K204" s="28" t="s">
        <v>12796</v>
      </c>
      <c r="L204">
        <v>1.101426440307207E-5</v>
      </c>
      <c r="M204">
        <v>2.2111640611808983E-9</v>
      </c>
      <c r="N204">
        <v>0.99998898352443288</v>
      </c>
    </row>
    <row r="205" spans="1:14" x14ac:dyDescent="0.2">
      <c r="A205" s="28" t="s">
        <v>11674</v>
      </c>
      <c r="B205" s="28" t="s">
        <v>12641</v>
      </c>
      <c r="C205" s="28" t="s">
        <v>14</v>
      </c>
      <c r="D205" s="28" t="s">
        <v>407</v>
      </c>
      <c r="E205" t="b">
        <v>0</v>
      </c>
      <c r="F205" t="s">
        <v>11</v>
      </c>
      <c r="G205" s="28" t="s">
        <v>11</v>
      </c>
      <c r="H205" s="28">
        <v>1</v>
      </c>
      <c r="I205" s="28" t="s">
        <v>12642</v>
      </c>
      <c r="J205" s="28" t="s">
        <v>12643</v>
      </c>
      <c r="K205" s="28" t="s">
        <v>12644</v>
      </c>
      <c r="L205">
        <v>1.1071539436926983E-5</v>
      </c>
      <c r="M205">
        <v>6.0133912084489377E-3</v>
      </c>
      <c r="N205">
        <v>0.99397553725211407</v>
      </c>
    </row>
    <row r="206" spans="1:14" x14ac:dyDescent="0.2">
      <c r="A206" s="28" t="s">
        <v>11751</v>
      </c>
      <c r="B206" s="28" t="s">
        <v>12277</v>
      </c>
      <c r="C206" s="28" t="s">
        <v>14</v>
      </c>
      <c r="D206" s="28" t="s">
        <v>6339</v>
      </c>
      <c r="E206" t="b">
        <v>0</v>
      </c>
      <c r="F206" t="s">
        <v>11</v>
      </c>
      <c r="G206" s="28" t="s">
        <v>11</v>
      </c>
      <c r="H206" s="28">
        <v>1</v>
      </c>
      <c r="I206" s="28" t="s">
        <v>12278</v>
      </c>
      <c r="J206" s="28" t="s">
        <v>12279</v>
      </c>
      <c r="K206" s="28" t="s">
        <v>12280</v>
      </c>
      <c r="L206">
        <v>2.9483939703115234E-6</v>
      </c>
      <c r="M206">
        <v>2.1781268552757698E-8</v>
      </c>
      <c r="N206">
        <v>0.99999702982476102</v>
      </c>
    </row>
    <row r="207" spans="1:14" x14ac:dyDescent="0.2">
      <c r="A207" s="28" t="s">
        <v>11487</v>
      </c>
      <c r="B207" s="28" t="s">
        <v>11930</v>
      </c>
      <c r="C207" s="28" t="s">
        <v>74</v>
      </c>
      <c r="D207" s="28" t="s">
        <v>4127</v>
      </c>
      <c r="E207" t="b">
        <v>0</v>
      </c>
      <c r="F207" t="s">
        <v>11</v>
      </c>
      <c r="G207" s="28" t="s">
        <v>11</v>
      </c>
      <c r="H207" s="28">
        <v>1</v>
      </c>
      <c r="I207" s="28" t="s">
        <v>11931</v>
      </c>
      <c r="J207" s="28" t="s">
        <v>11932</v>
      </c>
      <c r="K207" s="28" t="s">
        <v>11933</v>
      </c>
      <c r="L207">
        <v>9.4619019121504697E-3</v>
      </c>
      <c r="M207">
        <v>4.6261753624807441E-7</v>
      </c>
      <c r="N207">
        <v>0.99053763547031337</v>
      </c>
    </row>
    <row r="208" spans="1:14" x14ac:dyDescent="0.2">
      <c r="A208" s="28" t="s">
        <v>11740</v>
      </c>
      <c r="B208" s="28" t="s">
        <v>12357</v>
      </c>
      <c r="C208" s="28" t="s">
        <v>74</v>
      </c>
      <c r="D208" s="28" t="s">
        <v>4127</v>
      </c>
      <c r="E208" t="b">
        <v>1</v>
      </c>
      <c r="F208" t="s">
        <v>11</v>
      </c>
      <c r="G208" s="28" t="s">
        <v>11</v>
      </c>
      <c r="H208" s="28">
        <v>1</v>
      </c>
      <c r="I208" s="28" t="s">
        <v>12358</v>
      </c>
      <c r="J208" s="28" t="s">
        <v>11741</v>
      </c>
      <c r="K208" s="28" t="s">
        <v>12359</v>
      </c>
      <c r="L208">
        <v>9.4472179351956186E-27</v>
      </c>
      <c r="M208">
        <v>5.309664233019264E-13</v>
      </c>
      <c r="N208">
        <v>0.99999999999946909</v>
      </c>
    </row>
    <row r="209" spans="1:14" x14ac:dyDescent="0.2">
      <c r="A209" s="28" t="s">
        <v>11492</v>
      </c>
      <c r="B209" s="28" t="s">
        <v>12662</v>
      </c>
      <c r="C209" s="28" t="s">
        <v>4</v>
      </c>
      <c r="D209" s="28" t="s">
        <v>4127</v>
      </c>
      <c r="E209" t="b">
        <v>1</v>
      </c>
      <c r="F209" t="s">
        <v>11</v>
      </c>
      <c r="G209" s="28" t="s">
        <v>11</v>
      </c>
      <c r="H209" s="28">
        <v>1</v>
      </c>
      <c r="I209" s="28" t="s">
        <v>19</v>
      </c>
      <c r="J209" s="28" t="s">
        <v>12663</v>
      </c>
      <c r="K209" s="28" t="s">
        <v>12664</v>
      </c>
      <c r="L209">
        <v>9.8882427618762966E-26</v>
      </c>
      <c r="M209">
        <v>8.4047014981867884E-16</v>
      </c>
      <c r="N209">
        <v>0.99999999999999911</v>
      </c>
    </row>
    <row r="210" spans="1:14" x14ac:dyDescent="0.2">
      <c r="A210" s="28" t="s">
        <v>11539</v>
      </c>
      <c r="B210" s="28" t="s">
        <v>11615</v>
      </c>
      <c r="C210" s="28" t="s">
        <v>74</v>
      </c>
      <c r="D210" s="28" t="s">
        <v>4127</v>
      </c>
      <c r="E210" t="b">
        <v>0</v>
      </c>
      <c r="F210" t="s">
        <v>11</v>
      </c>
      <c r="G210" s="28" t="s">
        <v>11</v>
      </c>
      <c r="H210" s="28">
        <v>1</v>
      </c>
      <c r="I210" s="28" t="s">
        <v>11616</v>
      </c>
      <c r="J210" s="28" t="s">
        <v>11617</v>
      </c>
      <c r="K210" s="28" t="s">
        <v>11618</v>
      </c>
      <c r="L210">
        <v>5.271161932358002E-5</v>
      </c>
      <c r="M210">
        <v>1.431085952934667E-4</v>
      </c>
      <c r="N210">
        <v>0.99980417978538294</v>
      </c>
    </row>
    <row r="211" spans="1:14" x14ac:dyDescent="0.2">
      <c r="A211" s="28" t="s">
        <v>11539</v>
      </c>
      <c r="B211" s="28" t="s">
        <v>11540</v>
      </c>
      <c r="C211" s="28" t="s">
        <v>74</v>
      </c>
      <c r="D211" s="28" t="s">
        <v>4127</v>
      </c>
      <c r="E211" t="b">
        <v>0</v>
      </c>
      <c r="F211" t="s">
        <v>11</v>
      </c>
      <c r="G211" s="28" t="s">
        <v>11</v>
      </c>
      <c r="H211" s="28">
        <v>1</v>
      </c>
      <c r="I211" s="28" t="s">
        <v>11914</v>
      </c>
      <c r="J211" s="28" t="s">
        <v>11915</v>
      </c>
      <c r="K211" s="28" t="s">
        <v>11916</v>
      </c>
      <c r="L211">
        <v>1.4444765954181875E-4</v>
      </c>
      <c r="M211">
        <v>3.342583604827459E-7</v>
      </c>
      <c r="N211">
        <v>0.99985521808209776</v>
      </c>
    </row>
    <row r="212" spans="1:14" x14ac:dyDescent="0.2">
      <c r="A212" s="28" t="s">
        <v>12508</v>
      </c>
      <c r="B212" s="28" t="s">
        <v>12509</v>
      </c>
      <c r="C212" s="28" t="s">
        <v>74</v>
      </c>
      <c r="D212" s="28" t="s">
        <v>407</v>
      </c>
      <c r="E212" t="b">
        <v>0</v>
      </c>
      <c r="F212" t="s">
        <v>11</v>
      </c>
      <c r="G212" s="28" t="s">
        <v>11</v>
      </c>
      <c r="H212" s="28">
        <v>1</v>
      </c>
      <c r="I212" s="28" t="s">
        <v>12510</v>
      </c>
      <c r="J212" s="28" t="s">
        <v>12511</v>
      </c>
      <c r="K212" s="28" t="s">
        <v>12512</v>
      </c>
      <c r="L212">
        <v>8.7454477865486986E-9</v>
      </c>
      <c r="M212">
        <v>6.1790685383122183E-8</v>
      </c>
      <c r="N212">
        <v>0.99999992946386695</v>
      </c>
    </row>
    <row r="213" spans="1:14" x14ac:dyDescent="0.2">
      <c r="A213" s="28" t="s">
        <v>12013</v>
      </c>
      <c r="B213" s="28" t="s">
        <v>12014</v>
      </c>
      <c r="C213" s="28" t="s">
        <v>500</v>
      </c>
      <c r="D213" s="28" t="s">
        <v>6339</v>
      </c>
      <c r="E213" t="b">
        <v>0</v>
      </c>
      <c r="F213" t="s">
        <v>11</v>
      </c>
      <c r="G213" s="28" t="s">
        <v>11</v>
      </c>
      <c r="H213" s="28">
        <v>1</v>
      </c>
      <c r="I213" s="28" t="s">
        <v>12015</v>
      </c>
      <c r="J213" s="28" t="s">
        <v>12016</v>
      </c>
      <c r="K213" s="28" t="s">
        <v>12017</v>
      </c>
      <c r="L213">
        <v>1.7216211399208325E-7</v>
      </c>
      <c r="M213">
        <v>2.0681115010392795E-11</v>
      </c>
      <c r="N213">
        <v>0.99999982781720498</v>
      </c>
    </row>
    <row r="214" spans="1:14" x14ac:dyDescent="0.2">
      <c r="A214" s="28" t="s">
        <v>11713</v>
      </c>
      <c r="B214" s="28" t="s">
        <v>12384</v>
      </c>
      <c r="C214" s="28" t="s">
        <v>660</v>
      </c>
      <c r="D214" s="28" t="s">
        <v>407</v>
      </c>
      <c r="E214" t="b">
        <v>0</v>
      </c>
      <c r="F214" t="s">
        <v>11</v>
      </c>
      <c r="G214" s="28" t="s">
        <v>11</v>
      </c>
      <c r="H214" s="28">
        <v>1</v>
      </c>
      <c r="I214" s="28" t="s">
        <v>12411</v>
      </c>
      <c r="J214" s="28" t="s">
        <v>12412</v>
      </c>
      <c r="K214" s="28" t="s">
        <v>12413</v>
      </c>
      <c r="L214">
        <v>5.8288368606586197E-4</v>
      </c>
      <c r="M214">
        <v>7.5648396803488401E-3</v>
      </c>
      <c r="N214">
        <v>0.99185227663358533</v>
      </c>
    </row>
    <row r="215" spans="1:14" x14ac:dyDescent="0.2">
      <c r="A215" s="28" t="s">
        <v>11713</v>
      </c>
      <c r="B215" s="28" t="s">
        <v>11714</v>
      </c>
      <c r="C215" s="28" t="s">
        <v>4</v>
      </c>
      <c r="D215" s="28" t="s">
        <v>407</v>
      </c>
      <c r="E215" t="b">
        <v>1</v>
      </c>
      <c r="F215" t="s">
        <v>11</v>
      </c>
      <c r="G215" s="28" t="s">
        <v>11</v>
      </c>
      <c r="H215" s="28">
        <v>1</v>
      </c>
      <c r="I215" s="28" t="s">
        <v>11715</v>
      </c>
      <c r="J215" s="28" t="s">
        <v>11716</v>
      </c>
      <c r="K215" s="28" t="s">
        <v>11717</v>
      </c>
      <c r="L215">
        <v>1.765025938016547E-27</v>
      </c>
      <c r="M215">
        <v>1.8948920518578729E-13</v>
      </c>
      <c r="N215">
        <v>0.9999999999998106</v>
      </c>
    </row>
    <row r="216" spans="1:14" x14ac:dyDescent="0.2">
      <c r="A216" s="28" t="s">
        <v>11713</v>
      </c>
      <c r="B216" s="28" t="s">
        <v>12384</v>
      </c>
      <c r="C216" s="28" t="s">
        <v>660</v>
      </c>
      <c r="D216" s="28" t="s">
        <v>407</v>
      </c>
      <c r="E216" t="b">
        <v>0</v>
      </c>
      <c r="F216" t="s">
        <v>11</v>
      </c>
      <c r="G216" s="28" t="s">
        <v>11</v>
      </c>
      <c r="H216" s="28">
        <v>1</v>
      </c>
      <c r="I216" s="28" t="s">
        <v>12385</v>
      </c>
      <c r="J216" s="28" t="s">
        <v>12386</v>
      </c>
      <c r="K216" s="28" t="s">
        <v>12387</v>
      </c>
      <c r="L216">
        <v>3.8106770290641807E-6</v>
      </c>
      <c r="M216">
        <v>2.5380786648570936E-6</v>
      </c>
      <c r="N216">
        <v>0.99999365124430606</v>
      </c>
    </row>
    <row r="217" spans="1:14" x14ac:dyDescent="0.2">
      <c r="A217" s="28" t="s">
        <v>11417</v>
      </c>
      <c r="B217" s="28" t="s">
        <v>12363</v>
      </c>
      <c r="C217" s="28" t="s">
        <v>74</v>
      </c>
      <c r="D217" s="28" t="s">
        <v>4127</v>
      </c>
      <c r="E217" t="b">
        <v>0</v>
      </c>
      <c r="F217" t="s">
        <v>11</v>
      </c>
      <c r="G217" s="28" t="s">
        <v>11</v>
      </c>
      <c r="H217" s="28">
        <v>1</v>
      </c>
      <c r="I217" s="28" t="s">
        <v>12364</v>
      </c>
      <c r="J217" s="28" t="s">
        <v>12365</v>
      </c>
      <c r="K217" s="28" t="s">
        <v>12366</v>
      </c>
      <c r="L217">
        <v>1.107546828320985E-3</v>
      </c>
      <c r="M217">
        <v>1.5385072876757372E-7</v>
      </c>
      <c r="N217">
        <v>0.99889229932095036</v>
      </c>
    </row>
    <row r="218" spans="1:14" x14ac:dyDescent="0.2">
      <c r="A218" s="28" t="s">
        <v>11417</v>
      </c>
      <c r="B218" s="28" t="s">
        <v>11418</v>
      </c>
      <c r="C218" s="28" t="s">
        <v>74</v>
      </c>
      <c r="D218" s="28" t="s">
        <v>4127</v>
      </c>
      <c r="E218" t="b">
        <v>0</v>
      </c>
      <c r="F218" t="s">
        <v>11</v>
      </c>
      <c r="G218" s="28" t="s">
        <v>11</v>
      </c>
      <c r="H218" s="28">
        <v>1</v>
      </c>
      <c r="I218" s="28" t="s">
        <v>11722</v>
      </c>
      <c r="J218" s="28" t="s">
        <v>11723</v>
      </c>
      <c r="K218" s="28" t="s">
        <v>11724</v>
      </c>
      <c r="L218">
        <v>4.2315931484938191E-4</v>
      </c>
      <c r="M218">
        <v>2.0838493652980693E-7</v>
      </c>
      <c r="N218">
        <v>0.9995766323002141</v>
      </c>
    </row>
    <row r="219" spans="1:14" x14ac:dyDescent="0.2">
      <c r="A219" s="28" t="s">
        <v>11417</v>
      </c>
      <c r="B219" s="28" t="s">
        <v>11418</v>
      </c>
      <c r="C219" s="28" t="s">
        <v>74</v>
      </c>
      <c r="D219" s="28" t="s">
        <v>4127</v>
      </c>
      <c r="E219" t="b">
        <v>1</v>
      </c>
      <c r="F219" t="s">
        <v>11</v>
      </c>
      <c r="G219" s="28" t="s">
        <v>11</v>
      </c>
      <c r="H219" s="28">
        <v>1</v>
      </c>
      <c r="I219" s="28" t="s">
        <v>19</v>
      </c>
      <c r="J219" s="28" t="s">
        <v>11436</v>
      </c>
      <c r="K219" s="28" t="s">
        <v>11437</v>
      </c>
      <c r="L219">
        <v>1.8555170367872696E-27</v>
      </c>
      <c r="M219">
        <v>1.0974809217358575E-12</v>
      </c>
      <c r="N219">
        <v>0.99999999999890243</v>
      </c>
    </row>
    <row r="220" spans="1:14" x14ac:dyDescent="0.2">
      <c r="A220" s="28" t="s">
        <v>11417</v>
      </c>
      <c r="B220" s="28" t="s">
        <v>12144</v>
      </c>
      <c r="C220" s="28" t="s">
        <v>74</v>
      </c>
      <c r="D220" s="28" t="s">
        <v>4127</v>
      </c>
      <c r="E220" t="b">
        <v>0</v>
      </c>
      <c r="F220" t="s">
        <v>11</v>
      </c>
      <c r="G220" s="28" t="s">
        <v>11</v>
      </c>
      <c r="H220" s="28">
        <v>1</v>
      </c>
      <c r="I220" s="28" t="s">
        <v>12145</v>
      </c>
      <c r="J220" s="28" t="s">
        <v>12146</v>
      </c>
      <c r="K220" s="28" t="s">
        <v>12147</v>
      </c>
      <c r="L220">
        <v>8.2612546189363427E-4</v>
      </c>
      <c r="M220">
        <v>4.1709807879774358E-7</v>
      </c>
      <c r="N220">
        <v>0.9991734574400275</v>
      </c>
    </row>
    <row r="221" spans="1:14" x14ac:dyDescent="0.2">
      <c r="A221" s="28" t="s">
        <v>11999</v>
      </c>
      <c r="B221" s="28" t="s">
        <v>12000</v>
      </c>
      <c r="C221" s="28" t="s">
        <v>14</v>
      </c>
      <c r="D221" s="28" t="s">
        <v>4127</v>
      </c>
      <c r="E221" t="b">
        <v>0</v>
      </c>
      <c r="F221" t="s">
        <v>11</v>
      </c>
      <c r="G221" s="28" t="s">
        <v>11</v>
      </c>
      <c r="H221" s="28">
        <v>1</v>
      </c>
      <c r="I221" s="28" t="s">
        <v>19</v>
      </c>
      <c r="J221" s="28" t="s">
        <v>12001</v>
      </c>
      <c r="K221" s="28" t="s">
        <v>12002</v>
      </c>
      <c r="L221">
        <v>3.0605080467865437E-6</v>
      </c>
      <c r="M221">
        <v>2.6289237326451875E-8</v>
      </c>
      <c r="N221">
        <v>0.999996913202716</v>
      </c>
    </row>
    <row r="222" spans="1:14" x14ac:dyDescent="0.2">
      <c r="A222" s="28" t="s">
        <v>11488</v>
      </c>
      <c r="B222" s="28" t="s">
        <v>11489</v>
      </c>
      <c r="C222" s="28" t="s">
        <v>26</v>
      </c>
      <c r="D222" s="28" t="s">
        <v>407</v>
      </c>
      <c r="E222" t="b">
        <v>0</v>
      </c>
      <c r="F222" t="s">
        <v>11</v>
      </c>
      <c r="G222" s="28" t="s">
        <v>11</v>
      </c>
      <c r="H222" s="28">
        <v>1</v>
      </c>
      <c r="I222" s="28" t="s">
        <v>11490</v>
      </c>
      <c r="J222" s="28" t="s">
        <v>11491</v>
      </c>
      <c r="K222" s="28" t="s">
        <v>19</v>
      </c>
      <c r="L222">
        <v>5.5452514300522631E-5</v>
      </c>
      <c r="M222">
        <v>6.8824375022509829E-6</v>
      </c>
      <c r="N222">
        <v>0.99993766504819714</v>
      </c>
    </row>
    <row r="223" spans="1:14" x14ac:dyDescent="0.2">
      <c r="A223" s="28" t="s">
        <v>11488</v>
      </c>
      <c r="B223" s="28" t="s">
        <v>12479</v>
      </c>
      <c r="C223" s="28" t="s">
        <v>26</v>
      </c>
      <c r="D223" s="28" t="s">
        <v>407</v>
      </c>
      <c r="E223" t="b">
        <v>0</v>
      </c>
      <c r="F223" t="s">
        <v>11</v>
      </c>
      <c r="G223" s="28" t="s">
        <v>11</v>
      </c>
      <c r="H223" s="28">
        <v>1</v>
      </c>
      <c r="I223" s="28" t="s">
        <v>12480</v>
      </c>
      <c r="J223" s="28" t="s">
        <v>12481</v>
      </c>
      <c r="K223" s="28" t="s">
        <v>12482</v>
      </c>
      <c r="L223">
        <v>2.138343756730841E-6</v>
      </c>
      <c r="M223">
        <v>6.4468012837583396E-6</v>
      </c>
      <c r="N223">
        <v>0.99999141485495946</v>
      </c>
    </row>
    <row r="224" spans="1:14" x14ac:dyDescent="0.2">
      <c r="A224" s="28" t="s">
        <v>11955</v>
      </c>
      <c r="B224" s="28" t="s">
        <v>11956</v>
      </c>
      <c r="C224" s="28" t="s">
        <v>500</v>
      </c>
      <c r="D224" s="28" t="s">
        <v>407</v>
      </c>
      <c r="E224" t="b">
        <v>0</v>
      </c>
      <c r="F224" t="s">
        <v>11</v>
      </c>
      <c r="G224" s="28" t="s">
        <v>11</v>
      </c>
      <c r="H224" s="28">
        <v>1</v>
      </c>
      <c r="I224" s="28" t="s">
        <v>19</v>
      </c>
      <c r="J224" s="28" t="s">
        <v>11957</v>
      </c>
      <c r="K224" s="28" t="s">
        <v>11958</v>
      </c>
      <c r="L224">
        <v>3.0694660572190254E-3</v>
      </c>
      <c r="M224">
        <v>6.8555441778711347E-5</v>
      </c>
      <c r="N224">
        <v>0.99686197850100233</v>
      </c>
    </row>
    <row r="225" spans="1:14" x14ac:dyDescent="0.2">
      <c r="A225" s="28" t="s">
        <v>11398</v>
      </c>
      <c r="B225" s="28" t="s">
        <v>12018</v>
      </c>
      <c r="C225" s="28" t="s">
        <v>4</v>
      </c>
      <c r="D225" s="28" t="s">
        <v>4127</v>
      </c>
      <c r="E225" t="b">
        <v>1</v>
      </c>
      <c r="F225" t="s">
        <v>11</v>
      </c>
      <c r="G225" s="28" t="s">
        <v>11</v>
      </c>
      <c r="H225" s="28">
        <v>1</v>
      </c>
      <c r="I225" s="28" t="s">
        <v>12019</v>
      </c>
      <c r="J225" s="28" t="s">
        <v>12020</v>
      </c>
      <c r="K225" s="28" t="s">
        <v>12021</v>
      </c>
      <c r="L225">
        <v>7.5521237734468094E-26</v>
      </c>
      <c r="M225">
        <v>4.7597918548481719E-16</v>
      </c>
      <c r="N225">
        <v>0.99999999999999956</v>
      </c>
    </row>
    <row r="226" spans="1:14" x14ac:dyDescent="0.2">
      <c r="A226" s="28" t="s">
        <v>11398</v>
      </c>
      <c r="B226" s="28" t="s">
        <v>11781</v>
      </c>
      <c r="C226" s="28" t="s">
        <v>14</v>
      </c>
      <c r="D226" s="28" t="s">
        <v>4127</v>
      </c>
      <c r="E226" t="b">
        <v>0</v>
      </c>
      <c r="F226" t="s">
        <v>11</v>
      </c>
      <c r="G226" s="28" t="s">
        <v>11</v>
      </c>
      <c r="H226" s="28">
        <v>1</v>
      </c>
      <c r="I226" s="28" t="s">
        <v>11782</v>
      </c>
      <c r="J226" s="28" t="s">
        <v>11783</v>
      </c>
      <c r="K226" s="28" t="s">
        <v>11784</v>
      </c>
      <c r="L226">
        <v>1.18553398029911E-2</v>
      </c>
      <c r="M226">
        <v>9.3840602695318395E-6</v>
      </c>
      <c r="N226">
        <v>0.98813527613673935</v>
      </c>
    </row>
    <row r="227" spans="1:14" x14ac:dyDescent="0.2">
      <c r="A227" s="28" t="s">
        <v>11404</v>
      </c>
      <c r="B227" s="28" t="s">
        <v>11515</v>
      </c>
      <c r="C227" s="28" t="s">
        <v>14</v>
      </c>
      <c r="D227" s="28" t="s">
        <v>4127</v>
      </c>
      <c r="E227" t="b">
        <v>0</v>
      </c>
      <c r="F227" t="s">
        <v>11</v>
      </c>
      <c r="G227" s="28" t="s">
        <v>11</v>
      </c>
      <c r="H227" s="28">
        <v>1</v>
      </c>
      <c r="I227" s="28" t="s">
        <v>11516</v>
      </c>
      <c r="J227" s="28" t="s">
        <v>11517</v>
      </c>
      <c r="K227" s="28" t="s">
        <v>11518</v>
      </c>
      <c r="L227">
        <v>5.0054881414761799E-7</v>
      </c>
      <c r="M227">
        <v>2.348288337346857E-6</v>
      </c>
      <c r="N227">
        <v>0.99999715116284837</v>
      </c>
    </row>
    <row r="228" spans="1:14" x14ac:dyDescent="0.2">
      <c r="A228" s="28" t="s">
        <v>11404</v>
      </c>
      <c r="B228" s="28" t="s">
        <v>11855</v>
      </c>
      <c r="C228" s="28" t="s">
        <v>74</v>
      </c>
      <c r="D228" s="28" t="s">
        <v>407</v>
      </c>
      <c r="E228" t="b">
        <v>0</v>
      </c>
      <c r="F228" t="s">
        <v>11</v>
      </c>
      <c r="G228" s="28" t="s">
        <v>11</v>
      </c>
      <c r="H228" s="28">
        <v>1</v>
      </c>
      <c r="I228" s="28" t="s">
        <v>11856</v>
      </c>
      <c r="J228" s="28" t="s">
        <v>11857</v>
      </c>
      <c r="K228" s="28" t="s">
        <v>11858</v>
      </c>
      <c r="L228">
        <v>5.2043089287949352E-5</v>
      </c>
      <c r="M228">
        <v>1.3624525111849012E-6</v>
      </c>
      <c r="N228">
        <v>0.99994659445820089</v>
      </c>
    </row>
    <row r="229" spans="1:14" x14ac:dyDescent="0.2">
      <c r="A229" s="28" t="s">
        <v>11404</v>
      </c>
      <c r="B229" s="28" t="s">
        <v>12467</v>
      </c>
      <c r="C229" s="28" t="s">
        <v>74</v>
      </c>
      <c r="D229" s="28" t="s">
        <v>407</v>
      </c>
      <c r="E229" t="b">
        <v>0</v>
      </c>
      <c r="F229" t="s">
        <v>11</v>
      </c>
      <c r="G229" s="28" t="s">
        <v>11</v>
      </c>
      <c r="H229" s="28">
        <v>1</v>
      </c>
      <c r="I229" s="28" t="s">
        <v>19</v>
      </c>
      <c r="J229" s="28" t="s">
        <v>12468</v>
      </c>
      <c r="K229" s="28" t="s">
        <v>12469</v>
      </c>
      <c r="L229">
        <v>9.195440383833197E-3</v>
      </c>
      <c r="M229">
        <v>2.3346596412380111E-6</v>
      </c>
      <c r="N229">
        <v>0.99080222495652548</v>
      </c>
    </row>
    <row r="230" spans="1:14" x14ac:dyDescent="0.2">
      <c r="A230" s="28" t="s">
        <v>12789</v>
      </c>
      <c r="B230" s="28" t="s">
        <v>12790</v>
      </c>
      <c r="C230" s="28" t="s">
        <v>14</v>
      </c>
      <c r="D230" s="28" t="s">
        <v>4127</v>
      </c>
      <c r="E230" t="b">
        <v>0</v>
      </c>
      <c r="F230" t="s">
        <v>11</v>
      </c>
      <c r="G230" s="28" t="s">
        <v>11</v>
      </c>
      <c r="H230" s="28">
        <v>1</v>
      </c>
      <c r="I230" s="28" t="s">
        <v>12791</v>
      </c>
      <c r="J230" s="28" t="s">
        <v>12792</v>
      </c>
      <c r="K230" s="28" t="s">
        <v>19</v>
      </c>
      <c r="L230">
        <v>4.4570223506577329E-5</v>
      </c>
      <c r="M230">
        <v>1.0452930190333238E-5</v>
      </c>
      <c r="N230">
        <v>0.99994497684630312</v>
      </c>
    </row>
    <row r="231" spans="1:14" x14ac:dyDescent="0.2">
      <c r="A231" s="28" t="s">
        <v>11810</v>
      </c>
      <c r="B231" s="28" t="s">
        <v>11811</v>
      </c>
      <c r="C231" s="28" t="s">
        <v>4</v>
      </c>
      <c r="D231" s="28" t="s">
        <v>407</v>
      </c>
      <c r="E231" t="b">
        <v>1</v>
      </c>
      <c r="F231" t="s">
        <v>11</v>
      </c>
      <c r="G231" s="28" t="s">
        <v>11</v>
      </c>
      <c r="H231" s="28">
        <v>1</v>
      </c>
      <c r="I231" s="28" t="s">
        <v>11812</v>
      </c>
      <c r="J231" s="28" t="s">
        <v>11813</v>
      </c>
      <c r="K231" s="28" t="s">
        <v>11814</v>
      </c>
      <c r="L231">
        <v>1.0547987389124045E-27</v>
      </c>
      <c r="M231">
        <v>3.427130828994422E-15</v>
      </c>
      <c r="N231">
        <v>0.99999999999999667</v>
      </c>
    </row>
    <row r="232" spans="1:14" x14ac:dyDescent="0.2">
      <c r="A232" s="28" t="s">
        <v>11519</v>
      </c>
      <c r="B232" s="28" t="s">
        <v>11520</v>
      </c>
      <c r="C232" s="28" t="s">
        <v>613</v>
      </c>
      <c r="D232" s="28" t="s">
        <v>4127</v>
      </c>
      <c r="E232" t="b">
        <v>0</v>
      </c>
      <c r="F232" t="s">
        <v>11</v>
      </c>
      <c r="G232" s="28" t="s">
        <v>11</v>
      </c>
      <c r="H232" s="28">
        <v>1</v>
      </c>
      <c r="I232" s="28" t="s">
        <v>11521</v>
      </c>
      <c r="J232" s="28" t="s">
        <v>11522</v>
      </c>
      <c r="K232" s="28" t="s">
        <v>11523</v>
      </c>
      <c r="L232">
        <v>2.4781015759056923E-4</v>
      </c>
      <c r="M232">
        <v>1.0626356699307309E-8</v>
      </c>
      <c r="N232">
        <v>0.99975217921605275</v>
      </c>
    </row>
    <row r="233" spans="1:14" x14ac:dyDescent="0.2">
      <c r="A233" s="28" t="s">
        <v>12906</v>
      </c>
      <c r="B233" s="28" t="s">
        <v>12907</v>
      </c>
      <c r="C233" s="28" t="s">
        <v>74</v>
      </c>
      <c r="D233" s="28" t="s">
        <v>5924</v>
      </c>
      <c r="E233" t="b">
        <v>0</v>
      </c>
      <c r="F233" t="s">
        <v>11</v>
      </c>
      <c r="G233" s="28" t="s">
        <v>11</v>
      </c>
      <c r="H233" s="28">
        <v>1</v>
      </c>
      <c r="I233" s="28" t="s">
        <v>12908</v>
      </c>
      <c r="J233" s="28" t="s">
        <v>12909</v>
      </c>
      <c r="K233" s="28" t="s">
        <v>12910</v>
      </c>
      <c r="L233">
        <v>1.2451218799651884E-7</v>
      </c>
      <c r="M233">
        <v>3.7102309248103552E-6</v>
      </c>
      <c r="N233">
        <v>0.99999616525688717</v>
      </c>
    </row>
    <row r="234" spans="1:14" x14ac:dyDescent="0.2">
      <c r="A234" s="28" t="s">
        <v>11619</v>
      </c>
      <c r="B234" s="28" t="s">
        <v>11967</v>
      </c>
      <c r="C234" s="28" t="s">
        <v>74</v>
      </c>
      <c r="D234" s="28" t="s">
        <v>6339</v>
      </c>
      <c r="E234" t="b">
        <v>1</v>
      </c>
      <c r="F234" t="s">
        <v>11</v>
      </c>
      <c r="G234" s="28" t="s">
        <v>11</v>
      </c>
      <c r="H234" s="28">
        <v>1</v>
      </c>
      <c r="I234" s="28" t="s">
        <v>11968</v>
      </c>
      <c r="J234" s="28" t="s">
        <v>11969</v>
      </c>
      <c r="K234" s="28" t="s">
        <v>19</v>
      </c>
      <c r="L234">
        <v>1.3708026595892128E-28</v>
      </c>
      <c r="M234">
        <v>1.2940632812918043E-13</v>
      </c>
      <c r="N234">
        <v>0.99999999999987055</v>
      </c>
    </row>
    <row r="235" spans="1:14" x14ac:dyDescent="0.2">
      <c r="A235" s="28" t="s">
        <v>11510</v>
      </c>
      <c r="B235" s="28" t="s">
        <v>5323</v>
      </c>
      <c r="C235" s="28" t="s">
        <v>4</v>
      </c>
      <c r="D235" s="28" t="s">
        <v>4127</v>
      </c>
      <c r="E235" t="b">
        <v>1</v>
      </c>
      <c r="F235" t="s">
        <v>11</v>
      </c>
      <c r="G235" s="28" t="s">
        <v>11</v>
      </c>
      <c r="H235" s="28">
        <v>1</v>
      </c>
      <c r="I235" s="28" t="s">
        <v>11585</v>
      </c>
      <c r="J235" s="28" t="s">
        <v>11586</v>
      </c>
      <c r="K235" s="28" t="s">
        <v>11587</v>
      </c>
      <c r="L235">
        <v>8.4864901508296592E-24</v>
      </c>
      <c r="M235">
        <v>1.3894977428528874E-13</v>
      </c>
      <c r="N235">
        <v>0.999999999999861</v>
      </c>
    </row>
    <row r="236" spans="1:14" x14ac:dyDescent="0.2">
      <c r="A236" s="28" t="s">
        <v>11510</v>
      </c>
      <c r="B236" s="28" t="s">
        <v>11511</v>
      </c>
      <c r="C236" s="28" t="s">
        <v>4</v>
      </c>
      <c r="D236" s="28" t="s">
        <v>4127</v>
      </c>
      <c r="E236" t="b">
        <v>1</v>
      </c>
      <c r="F236" t="s">
        <v>11</v>
      </c>
      <c r="G236" s="28" t="s">
        <v>11</v>
      </c>
      <c r="H236" s="28">
        <v>1</v>
      </c>
      <c r="I236" s="28" t="s">
        <v>11512</v>
      </c>
      <c r="J236" s="28" t="s">
        <v>11513</v>
      </c>
      <c r="K236" s="28" t="s">
        <v>11514</v>
      </c>
      <c r="L236">
        <v>4.117702405763251E-27</v>
      </c>
      <c r="M236">
        <v>3.5457787210359559E-16</v>
      </c>
      <c r="N236">
        <v>0.99999999999999956</v>
      </c>
    </row>
    <row r="237" spans="1:14" x14ac:dyDescent="0.2">
      <c r="A237" s="28" t="s">
        <v>11510</v>
      </c>
      <c r="B237" s="28" t="s">
        <v>5323</v>
      </c>
      <c r="C237" s="28" t="s">
        <v>4</v>
      </c>
      <c r="D237" s="28" t="s">
        <v>4127</v>
      </c>
      <c r="E237" t="b">
        <v>1</v>
      </c>
      <c r="F237" t="s">
        <v>11</v>
      </c>
      <c r="G237" s="28" t="s">
        <v>11</v>
      </c>
      <c r="H237" s="28">
        <v>1</v>
      </c>
      <c r="I237" s="28" t="s">
        <v>11888</v>
      </c>
      <c r="J237" s="28" t="s">
        <v>11889</v>
      </c>
      <c r="K237" s="28" t="s">
        <v>11890</v>
      </c>
      <c r="L237">
        <v>1.2211642834106876E-26</v>
      </c>
      <c r="M237">
        <v>1.3653075518602569E-13</v>
      </c>
      <c r="N237">
        <v>0.99999999999986344</v>
      </c>
    </row>
    <row r="238" spans="1:14" x14ac:dyDescent="0.2">
      <c r="A238" s="28" t="s">
        <v>11510</v>
      </c>
      <c r="B238" s="28" t="s">
        <v>5323</v>
      </c>
      <c r="C238" s="28" t="s">
        <v>4</v>
      </c>
      <c r="D238" s="28" t="s">
        <v>4127</v>
      </c>
      <c r="E238" t="b">
        <v>1</v>
      </c>
      <c r="F238" t="s">
        <v>11</v>
      </c>
      <c r="G238" s="28" t="s">
        <v>11</v>
      </c>
      <c r="H238" s="28">
        <v>1</v>
      </c>
      <c r="I238" s="28" t="s">
        <v>19</v>
      </c>
      <c r="J238" s="28" t="s">
        <v>11828</v>
      </c>
      <c r="K238" s="28" t="s">
        <v>11829</v>
      </c>
      <c r="L238">
        <v>7.6940823377296433E-27</v>
      </c>
      <c r="M238">
        <v>1.7216348540464168E-14</v>
      </c>
      <c r="N238">
        <v>0.99999999999998268</v>
      </c>
    </row>
    <row r="239" spans="1:14" x14ac:dyDescent="0.2">
      <c r="A239" s="28" t="s">
        <v>11510</v>
      </c>
      <c r="B239" s="28" t="s">
        <v>11787</v>
      </c>
      <c r="C239" s="28" t="s">
        <v>4</v>
      </c>
      <c r="D239" s="28" t="s">
        <v>4127</v>
      </c>
      <c r="E239" t="b">
        <v>1</v>
      </c>
      <c r="F239" t="s">
        <v>11</v>
      </c>
      <c r="G239" s="28" t="s">
        <v>11</v>
      </c>
      <c r="H239" s="28">
        <v>1</v>
      </c>
      <c r="I239" s="28" t="s">
        <v>11788</v>
      </c>
      <c r="J239" s="28" t="s">
        <v>11789</v>
      </c>
      <c r="K239" s="28" t="s">
        <v>11790</v>
      </c>
      <c r="L239">
        <v>5.644377049045125E-28</v>
      </c>
      <c r="M239">
        <v>2.1809208413912537E-16</v>
      </c>
      <c r="N239">
        <v>0.99999999999999978</v>
      </c>
    </row>
    <row r="240" spans="1:14" x14ac:dyDescent="0.2">
      <c r="A240" s="28" t="s">
        <v>11510</v>
      </c>
      <c r="B240" s="28" t="s">
        <v>12848</v>
      </c>
      <c r="C240" s="28" t="s">
        <v>4</v>
      </c>
      <c r="D240" s="28" t="s">
        <v>4127</v>
      </c>
      <c r="E240" t="b">
        <v>1</v>
      </c>
      <c r="F240" t="s">
        <v>11</v>
      </c>
      <c r="G240" s="28" t="s">
        <v>11</v>
      </c>
      <c r="H240" s="28">
        <v>1</v>
      </c>
      <c r="I240" s="28" t="s">
        <v>11827</v>
      </c>
      <c r="J240" s="28" t="s">
        <v>11512</v>
      </c>
      <c r="K240" s="28" t="s">
        <v>12849</v>
      </c>
      <c r="L240">
        <v>2.9563537966317797E-28</v>
      </c>
      <c r="M240">
        <v>2.7956825346877231E-14</v>
      </c>
      <c r="N240">
        <v>0.99999999999997202</v>
      </c>
    </row>
    <row r="241" spans="1:14" x14ac:dyDescent="0.2">
      <c r="A241" s="28" t="s">
        <v>11510</v>
      </c>
      <c r="B241" s="28" t="s">
        <v>11787</v>
      </c>
      <c r="C241" s="28" t="s">
        <v>4</v>
      </c>
      <c r="D241" s="28" t="s">
        <v>4127</v>
      </c>
      <c r="E241" t="b">
        <v>1</v>
      </c>
      <c r="F241" t="s">
        <v>11</v>
      </c>
      <c r="G241" s="28" t="s">
        <v>11</v>
      </c>
      <c r="H241" s="28">
        <v>1</v>
      </c>
      <c r="I241" s="28" t="s">
        <v>12551</v>
      </c>
      <c r="J241" s="28" t="s">
        <v>11585</v>
      </c>
      <c r="K241" s="28" t="s">
        <v>12552</v>
      </c>
      <c r="L241">
        <v>1.5869039414159661E-23</v>
      </c>
      <c r="M241">
        <v>2.9792032414572795E-13</v>
      </c>
      <c r="N241">
        <v>0.99999999999970202</v>
      </c>
    </row>
    <row r="242" spans="1:14" x14ac:dyDescent="0.2">
      <c r="A242" s="28" t="s">
        <v>11832</v>
      </c>
      <c r="B242" s="28" t="s">
        <v>11833</v>
      </c>
      <c r="C242" s="28" t="s">
        <v>74</v>
      </c>
      <c r="D242" s="28" t="s">
        <v>407</v>
      </c>
      <c r="E242" t="b">
        <v>0</v>
      </c>
      <c r="F242" t="s">
        <v>11</v>
      </c>
      <c r="G242" s="28" t="s">
        <v>11</v>
      </c>
      <c r="H242" s="28">
        <v>1</v>
      </c>
      <c r="I242" s="28" t="s">
        <v>11834</v>
      </c>
      <c r="J242" s="28" t="s">
        <v>11835</v>
      </c>
      <c r="K242" s="28" t="s">
        <v>19</v>
      </c>
      <c r="L242">
        <v>1.5275156955488747E-2</v>
      </c>
      <c r="M242">
        <v>2.4456597291218915E-4</v>
      </c>
      <c r="N242">
        <v>0.98448027707159902</v>
      </c>
    </row>
    <row r="243" spans="1:14" x14ac:dyDescent="0.2">
      <c r="A243" s="28" t="s">
        <v>11544</v>
      </c>
      <c r="B243" s="28" t="s">
        <v>12327</v>
      </c>
      <c r="C243" s="28" t="s">
        <v>14</v>
      </c>
      <c r="D243" s="28" t="s">
        <v>407</v>
      </c>
      <c r="E243" t="b">
        <v>0</v>
      </c>
      <c r="F243" t="s">
        <v>11</v>
      </c>
      <c r="G243" s="28" t="s">
        <v>11</v>
      </c>
      <c r="H243" s="28">
        <v>1</v>
      </c>
      <c r="I243" s="28" t="s">
        <v>245</v>
      </c>
      <c r="J243" s="28" t="s">
        <v>12328</v>
      </c>
      <c r="K243" s="28" t="s">
        <v>19</v>
      </c>
      <c r="L243">
        <v>1.4833369762601304E-2</v>
      </c>
      <c r="M243">
        <v>4.1807358580707669E-3</v>
      </c>
      <c r="N243">
        <v>0.98098589437932782</v>
      </c>
    </row>
    <row r="244" spans="1:14" x14ac:dyDescent="0.2">
      <c r="A244" s="28" t="s">
        <v>12513</v>
      </c>
      <c r="B244" s="28" t="s">
        <v>12514</v>
      </c>
      <c r="C244" s="28" t="s">
        <v>613</v>
      </c>
      <c r="D244" s="28" t="s">
        <v>4127</v>
      </c>
      <c r="E244" t="b">
        <v>0</v>
      </c>
      <c r="F244" t="s">
        <v>11</v>
      </c>
      <c r="G244" s="28" t="s">
        <v>11</v>
      </c>
      <c r="H244" s="28">
        <v>1</v>
      </c>
      <c r="I244" s="28" t="s">
        <v>12515</v>
      </c>
      <c r="J244" s="28" t="s">
        <v>12516</v>
      </c>
      <c r="K244" s="28" t="s">
        <v>12517</v>
      </c>
      <c r="L244">
        <v>2.8145933225516332E-3</v>
      </c>
      <c r="M244">
        <v>1.2587347854047247E-8</v>
      </c>
      <c r="N244">
        <v>0.99718539409010043</v>
      </c>
    </row>
    <row r="245" spans="1:14" x14ac:dyDescent="0.2">
      <c r="A245" s="28" t="s">
        <v>12131</v>
      </c>
      <c r="B245" s="28" t="s">
        <v>12132</v>
      </c>
      <c r="C245" s="28" t="s">
        <v>26</v>
      </c>
      <c r="D245" s="28" t="s">
        <v>407</v>
      </c>
      <c r="E245" t="b">
        <v>0</v>
      </c>
      <c r="F245" t="s">
        <v>11</v>
      </c>
      <c r="G245" s="28" t="s">
        <v>11</v>
      </c>
      <c r="H245" s="28">
        <v>1</v>
      </c>
      <c r="I245" s="28" t="s">
        <v>12133</v>
      </c>
      <c r="J245" s="28" t="s">
        <v>12134</v>
      </c>
      <c r="K245" s="28" t="s">
        <v>12135</v>
      </c>
      <c r="L245">
        <v>3.7348881587939616E-4</v>
      </c>
      <c r="M245">
        <v>4.2813147688945213E-4</v>
      </c>
      <c r="N245">
        <v>0.99919837970723124</v>
      </c>
    </row>
    <row r="246" spans="1:14" x14ac:dyDescent="0.2">
      <c r="A246" s="28" t="s">
        <v>11441</v>
      </c>
      <c r="B246" s="28" t="s">
        <v>12173</v>
      </c>
      <c r="C246" s="28" t="s">
        <v>14</v>
      </c>
      <c r="D246" s="28" t="s">
        <v>4127</v>
      </c>
      <c r="E246" t="b">
        <v>0</v>
      </c>
      <c r="F246" t="s">
        <v>11</v>
      </c>
      <c r="G246" s="28" t="s">
        <v>11</v>
      </c>
      <c r="H246" s="28">
        <v>1</v>
      </c>
      <c r="I246" s="28" t="s">
        <v>12174</v>
      </c>
      <c r="J246" s="28" t="s">
        <v>12175</v>
      </c>
      <c r="K246" s="28" t="s">
        <v>12176</v>
      </c>
      <c r="L246">
        <v>2.6196742022852411E-5</v>
      </c>
      <c r="M246">
        <v>8.4519847168376696E-7</v>
      </c>
      <c r="N246">
        <v>0.99997295805950559</v>
      </c>
    </row>
    <row r="247" spans="1:14" x14ac:dyDescent="0.2">
      <c r="A247" s="28" t="s">
        <v>12670</v>
      </c>
      <c r="B247" s="28" t="s">
        <v>12671</v>
      </c>
      <c r="C247" s="28" t="s">
        <v>4</v>
      </c>
      <c r="D247" s="28" t="s">
        <v>4127</v>
      </c>
      <c r="E247" t="b">
        <v>1</v>
      </c>
      <c r="F247" t="s">
        <v>11</v>
      </c>
      <c r="G247" s="28" t="s">
        <v>11</v>
      </c>
      <c r="H247" s="28">
        <v>1</v>
      </c>
      <c r="I247" s="28" t="s">
        <v>19</v>
      </c>
      <c r="J247" s="28" t="s">
        <v>12672</v>
      </c>
      <c r="K247" s="28" t="s">
        <v>12673</v>
      </c>
      <c r="L247">
        <v>3.1586553761586363E-27</v>
      </c>
      <c r="M247">
        <v>7.5383015521878163E-16</v>
      </c>
      <c r="N247">
        <v>0.99999999999999933</v>
      </c>
    </row>
    <row r="248" spans="1:14" x14ac:dyDescent="0.2">
      <c r="A248" s="28" t="s">
        <v>11666</v>
      </c>
      <c r="B248" s="28" t="s">
        <v>3709</v>
      </c>
      <c r="C248" s="28" t="s">
        <v>74</v>
      </c>
      <c r="D248" s="28" t="s">
        <v>3710</v>
      </c>
      <c r="E248" t="b">
        <v>1</v>
      </c>
      <c r="F248" t="s">
        <v>11</v>
      </c>
      <c r="G248" s="28" t="s">
        <v>11</v>
      </c>
      <c r="H248" s="28">
        <v>1</v>
      </c>
      <c r="I248" s="28" t="s">
        <v>19</v>
      </c>
      <c r="J248" s="28" t="s">
        <v>11667</v>
      </c>
      <c r="K248" s="28" t="s">
        <v>11668</v>
      </c>
      <c r="L248">
        <v>1.3001825220158465E-27</v>
      </c>
      <c r="M248">
        <v>1.457002344784561E-13</v>
      </c>
      <c r="N248">
        <v>0.99999999999985434</v>
      </c>
    </row>
    <row r="249" spans="1:14" x14ac:dyDescent="0.2">
      <c r="A249" s="28" t="s">
        <v>11666</v>
      </c>
      <c r="B249" s="28" t="s">
        <v>3709</v>
      </c>
      <c r="C249" s="28" t="s">
        <v>74</v>
      </c>
      <c r="D249" s="28" t="s">
        <v>3710</v>
      </c>
      <c r="E249" t="b">
        <v>1</v>
      </c>
      <c r="F249" t="s">
        <v>11</v>
      </c>
      <c r="G249" s="28" t="s">
        <v>11</v>
      </c>
      <c r="H249" s="28">
        <v>1</v>
      </c>
      <c r="I249" s="28" t="s">
        <v>12106</v>
      </c>
      <c r="J249" s="28" t="s">
        <v>12107</v>
      </c>
      <c r="K249" s="28" t="s">
        <v>12108</v>
      </c>
      <c r="L249">
        <v>1.1227656088082791E-25</v>
      </c>
      <c r="M249">
        <v>1.2768951286777583E-12</v>
      </c>
      <c r="N249">
        <v>0.99999999999872302</v>
      </c>
    </row>
    <row r="250" spans="1:14" x14ac:dyDescent="0.2">
      <c r="A250" s="28" t="s">
        <v>12126</v>
      </c>
      <c r="B250" s="28" t="s">
        <v>12127</v>
      </c>
      <c r="C250" s="28" t="s">
        <v>14</v>
      </c>
      <c r="D250" s="28" t="s">
        <v>407</v>
      </c>
      <c r="E250" t="b">
        <v>0</v>
      </c>
      <c r="F250" t="s">
        <v>11</v>
      </c>
      <c r="G250" s="28" t="s">
        <v>11</v>
      </c>
      <c r="H250" s="28">
        <v>1</v>
      </c>
      <c r="I250" s="28" t="s">
        <v>12128</v>
      </c>
      <c r="J250" s="28" t="s">
        <v>12129</v>
      </c>
      <c r="K250" s="28" t="s">
        <v>12130</v>
      </c>
      <c r="L250">
        <v>1.3149621398300382E-5</v>
      </c>
      <c r="M250">
        <v>1.3693894699194436E-3</v>
      </c>
      <c r="N250">
        <v>0.99861746090868242</v>
      </c>
    </row>
    <row r="251" spans="1:14" x14ac:dyDescent="0.2">
      <c r="A251" s="28" t="s">
        <v>12494</v>
      </c>
      <c r="B251" s="28" t="s">
        <v>12495</v>
      </c>
      <c r="C251" s="28" t="s">
        <v>74</v>
      </c>
      <c r="D251" s="28" t="s">
        <v>407</v>
      </c>
      <c r="E251" t="b">
        <v>0</v>
      </c>
      <c r="F251" t="s">
        <v>11</v>
      </c>
      <c r="G251" s="28" t="s">
        <v>11</v>
      </c>
      <c r="H251" s="28">
        <v>1</v>
      </c>
      <c r="I251" s="28" t="s">
        <v>12496</v>
      </c>
      <c r="J251" s="28" t="s">
        <v>12497</v>
      </c>
      <c r="K251" s="28" t="s">
        <v>12498</v>
      </c>
      <c r="L251">
        <v>6.9928394007500438E-9</v>
      </c>
      <c r="M251">
        <v>4.7269626003335917E-6</v>
      </c>
      <c r="N251">
        <v>0.99999526604456024</v>
      </c>
    </row>
    <row r="252" spans="1:14" x14ac:dyDescent="0.2">
      <c r="A252" s="28" t="s">
        <v>11385</v>
      </c>
      <c r="B252" s="28" t="s">
        <v>11386</v>
      </c>
      <c r="C252" s="28" t="s">
        <v>74</v>
      </c>
      <c r="D252" s="28" t="s">
        <v>3906</v>
      </c>
      <c r="E252" t="b">
        <v>0</v>
      </c>
      <c r="F252" t="s">
        <v>11</v>
      </c>
      <c r="G252" s="28" t="s">
        <v>11</v>
      </c>
      <c r="H252" s="28">
        <v>1</v>
      </c>
      <c r="I252" s="28" t="s">
        <v>11387</v>
      </c>
      <c r="J252" s="28" t="s">
        <v>11388</v>
      </c>
      <c r="K252" s="28" t="s">
        <v>11389</v>
      </c>
      <c r="L252">
        <v>1.3115306866236475E-7</v>
      </c>
      <c r="M252">
        <v>6.2927919622983088E-8</v>
      </c>
      <c r="N252">
        <v>0.99999980591901172</v>
      </c>
    </row>
    <row r="253" spans="1:14" x14ac:dyDescent="0.2">
      <c r="A253" s="28" t="s">
        <v>11502</v>
      </c>
      <c r="B253" s="28" t="s">
        <v>11947</v>
      </c>
      <c r="C253" s="28" t="s">
        <v>74</v>
      </c>
      <c r="D253" s="28" t="s">
        <v>3823</v>
      </c>
      <c r="E253" t="b">
        <v>0</v>
      </c>
      <c r="F253" t="s">
        <v>11</v>
      </c>
      <c r="G253" s="28" t="s">
        <v>11</v>
      </c>
      <c r="H253" s="28">
        <v>1</v>
      </c>
      <c r="I253" s="28" t="s">
        <v>11948</v>
      </c>
      <c r="J253" s="28" t="s">
        <v>11949</v>
      </c>
      <c r="K253" s="28" t="s">
        <v>11950</v>
      </c>
      <c r="L253">
        <v>3.6432949277937972E-6</v>
      </c>
      <c r="M253">
        <v>3.9473410474902748E-7</v>
      </c>
      <c r="N253">
        <v>0.99999596197096741</v>
      </c>
    </row>
    <row r="254" spans="1:14" x14ac:dyDescent="0.2">
      <c r="A254" s="28" t="s">
        <v>11502</v>
      </c>
      <c r="B254" s="28" t="s">
        <v>12779</v>
      </c>
      <c r="C254" s="28" t="s">
        <v>74</v>
      </c>
      <c r="D254" s="28" t="s">
        <v>407</v>
      </c>
      <c r="E254" t="b">
        <v>0</v>
      </c>
      <c r="F254" t="s">
        <v>11</v>
      </c>
      <c r="G254" s="28" t="s">
        <v>11</v>
      </c>
      <c r="H254" s="28">
        <v>1</v>
      </c>
      <c r="I254" s="28" t="s">
        <v>12780</v>
      </c>
      <c r="J254" s="28" t="s">
        <v>12781</v>
      </c>
      <c r="K254" s="28" t="s">
        <v>19</v>
      </c>
      <c r="L254">
        <v>2.7193962704842312E-3</v>
      </c>
      <c r="M254">
        <v>2.2297987692734671E-5</v>
      </c>
      <c r="N254">
        <v>0.99725830574182295</v>
      </c>
    </row>
    <row r="255" spans="1:14" x14ac:dyDescent="0.2">
      <c r="A255" s="28" t="s">
        <v>11594</v>
      </c>
      <c r="B255" s="28" t="s">
        <v>11595</v>
      </c>
      <c r="C255" s="28" t="s">
        <v>74</v>
      </c>
      <c r="D255" s="28" t="s">
        <v>2909</v>
      </c>
      <c r="E255" t="b">
        <v>0</v>
      </c>
      <c r="F255" t="s">
        <v>11</v>
      </c>
      <c r="G255" s="28" t="s">
        <v>11</v>
      </c>
      <c r="H255" s="28">
        <v>1</v>
      </c>
      <c r="I255" s="28" t="s">
        <v>11596</v>
      </c>
      <c r="J255" s="28" t="s">
        <v>11597</v>
      </c>
      <c r="K255" s="28" t="s">
        <v>11598</v>
      </c>
      <c r="L255">
        <v>1.7927014415660728E-6</v>
      </c>
      <c r="M255">
        <v>1.8278502597049925E-8</v>
      </c>
      <c r="N255">
        <v>0.99999818902005577</v>
      </c>
    </row>
    <row r="256" spans="1:14" x14ac:dyDescent="0.2">
      <c r="A256" s="28" t="s">
        <v>11691</v>
      </c>
      <c r="B256" s="28" t="s">
        <v>11692</v>
      </c>
      <c r="C256" s="28" t="s">
        <v>74</v>
      </c>
      <c r="D256" s="28" t="s">
        <v>4127</v>
      </c>
      <c r="E256" t="b">
        <v>0</v>
      </c>
      <c r="F256" t="s">
        <v>11</v>
      </c>
      <c r="G256" s="28" t="s">
        <v>11</v>
      </c>
      <c r="H256" s="28">
        <v>1</v>
      </c>
      <c r="I256" s="28" t="s">
        <v>11693</v>
      </c>
      <c r="J256" s="28" t="s">
        <v>11694</v>
      </c>
      <c r="K256" s="28" t="s">
        <v>11695</v>
      </c>
      <c r="L256">
        <v>5.3697880719726963E-7</v>
      </c>
      <c r="M256">
        <v>7.4639065600175715E-9</v>
      </c>
      <c r="N256">
        <v>0.9999994555572862</v>
      </c>
    </row>
    <row r="257" spans="1:14" x14ac:dyDescent="0.2">
      <c r="A257" s="28" t="s">
        <v>11691</v>
      </c>
      <c r="B257" s="28" t="s">
        <v>11692</v>
      </c>
      <c r="C257" s="28" t="s">
        <v>14</v>
      </c>
      <c r="D257" s="28" t="s">
        <v>4127</v>
      </c>
      <c r="E257" t="b">
        <v>0</v>
      </c>
      <c r="F257" t="s">
        <v>11</v>
      </c>
      <c r="G257" s="28" t="s">
        <v>11</v>
      </c>
      <c r="H257" s="28">
        <v>1</v>
      </c>
      <c r="I257" s="28" t="s">
        <v>12376</v>
      </c>
      <c r="J257" s="28" t="s">
        <v>12377</v>
      </c>
      <c r="K257" s="28" t="s">
        <v>12378</v>
      </c>
      <c r="L257">
        <v>8.9092032090818576E-2</v>
      </c>
      <c r="M257">
        <v>1.6404486411084905E-4</v>
      </c>
      <c r="N257">
        <v>0.91074392304507057</v>
      </c>
    </row>
    <row r="258" spans="1:14" x14ac:dyDescent="0.2">
      <c r="A258" s="28" t="s">
        <v>11575</v>
      </c>
      <c r="B258" s="28" t="s">
        <v>12611</v>
      </c>
      <c r="C258" s="28" t="s">
        <v>14</v>
      </c>
      <c r="D258" s="28" t="s">
        <v>5924</v>
      </c>
      <c r="E258" t="b">
        <v>0</v>
      </c>
      <c r="F258" t="s">
        <v>11</v>
      </c>
      <c r="G258" s="28" t="s">
        <v>11</v>
      </c>
      <c r="H258" s="28">
        <v>1</v>
      </c>
      <c r="I258" s="28" t="s">
        <v>12612</v>
      </c>
      <c r="J258" s="28" t="s">
        <v>12613</v>
      </c>
      <c r="K258" s="28" t="s">
        <v>12614</v>
      </c>
      <c r="L258">
        <v>2.5196147949725537E-5</v>
      </c>
      <c r="M258">
        <v>4.2129942194833327E-6</v>
      </c>
      <c r="N258">
        <v>0.9999705908578308</v>
      </c>
    </row>
    <row r="259" spans="1:14" x14ac:dyDescent="0.2">
      <c r="A259" s="28" t="s">
        <v>11503</v>
      </c>
      <c r="B259" s="28" t="s">
        <v>12315</v>
      </c>
      <c r="C259" s="28" t="s">
        <v>14</v>
      </c>
      <c r="D259" s="28" t="s">
        <v>2860</v>
      </c>
      <c r="E259" t="b">
        <v>0</v>
      </c>
      <c r="F259" t="s">
        <v>11</v>
      </c>
      <c r="G259" s="28" t="s">
        <v>11</v>
      </c>
      <c r="H259" s="28">
        <v>1</v>
      </c>
      <c r="I259" s="28" t="s">
        <v>12316</v>
      </c>
      <c r="J259" s="28" t="s">
        <v>12317</v>
      </c>
      <c r="K259" s="28" t="s">
        <v>12318</v>
      </c>
      <c r="L259">
        <v>1.7338175670988654E-6</v>
      </c>
      <c r="M259">
        <v>1.1200575812146461E-3</v>
      </c>
      <c r="N259">
        <v>0.99887820860121834</v>
      </c>
    </row>
    <row r="260" spans="1:14" x14ac:dyDescent="0.2">
      <c r="A260" s="28" t="s">
        <v>11503</v>
      </c>
      <c r="B260" s="28" t="s">
        <v>12442</v>
      </c>
      <c r="C260" s="28" t="s">
        <v>74</v>
      </c>
      <c r="D260" s="28" t="s">
        <v>3823</v>
      </c>
      <c r="E260" t="b">
        <v>0</v>
      </c>
      <c r="F260" t="s">
        <v>11</v>
      </c>
      <c r="G260" s="28" t="s">
        <v>11</v>
      </c>
      <c r="H260" s="28">
        <v>1</v>
      </c>
      <c r="I260" s="28" t="s">
        <v>12443</v>
      </c>
      <c r="J260" s="28" t="s">
        <v>12444</v>
      </c>
      <c r="K260" s="28" t="s">
        <v>12445</v>
      </c>
      <c r="L260">
        <v>2.1708630522038682E-4</v>
      </c>
      <c r="M260">
        <v>4.2431236680534937E-7</v>
      </c>
      <c r="N260">
        <v>0.99978248938241276</v>
      </c>
    </row>
    <row r="261" spans="1:14" x14ac:dyDescent="0.2">
      <c r="A261" s="28" t="s">
        <v>11424</v>
      </c>
      <c r="B261" s="28" t="s">
        <v>12152</v>
      </c>
      <c r="C261" s="28" t="s">
        <v>14</v>
      </c>
      <c r="D261" s="28" t="s">
        <v>3906</v>
      </c>
      <c r="E261" t="b">
        <v>0</v>
      </c>
      <c r="F261" t="s">
        <v>11</v>
      </c>
      <c r="G261" s="28" t="s">
        <v>11</v>
      </c>
      <c r="H261" s="28">
        <v>1</v>
      </c>
      <c r="I261" s="28" t="s">
        <v>12153</v>
      </c>
      <c r="J261" s="28" t="s">
        <v>12154</v>
      </c>
      <c r="K261" s="28" t="s">
        <v>12155</v>
      </c>
      <c r="L261">
        <v>8.5723778883632279E-2</v>
      </c>
      <c r="M261">
        <v>4.5281263219751431E-5</v>
      </c>
      <c r="N261">
        <v>0.91423093985314796</v>
      </c>
    </row>
    <row r="262" spans="1:14" x14ac:dyDescent="0.2">
      <c r="A262" s="28" t="s">
        <v>11371</v>
      </c>
      <c r="B262" s="28" t="s">
        <v>11372</v>
      </c>
      <c r="C262" s="28" t="s">
        <v>74</v>
      </c>
      <c r="D262" s="28" t="s">
        <v>407</v>
      </c>
      <c r="E262" t="b">
        <v>0</v>
      </c>
      <c r="F262" t="s">
        <v>11</v>
      </c>
      <c r="G262" s="28" t="s">
        <v>11</v>
      </c>
      <c r="H262" s="28">
        <v>1</v>
      </c>
      <c r="I262" s="28" t="s">
        <v>11373</v>
      </c>
      <c r="J262" s="28" t="s">
        <v>11374</v>
      </c>
      <c r="K262" s="28" t="s">
        <v>11375</v>
      </c>
      <c r="L262">
        <v>3.2454213992224527E-2</v>
      </c>
      <c r="M262">
        <v>8.2059264871434974E-5</v>
      </c>
      <c r="N262">
        <v>0.96746372674290415</v>
      </c>
    </row>
    <row r="263" spans="1:14" x14ac:dyDescent="0.2">
      <c r="A263" s="28" t="s">
        <v>12606</v>
      </c>
      <c r="B263" s="28" t="s">
        <v>12607</v>
      </c>
      <c r="C263" s="28" t="s">
        <v>14</v>
      </c>
      <c r="D263" s="28" t="s">
        <v>407</v>
      </c>
      <c r="E263" t="b">
        <v>0</v>
      </c>
      <c r="F263" t="s">
        <v>11</v>
      </c>
      <c r="G263" s="28" t="s">
        <v>11</v>
      </c>
      <c r="H263" s="28">
        <v>1</v>
      </c>
      <c r="I263" s="28" t="s">
        <v>12608</v>
      </c>
      <c r="J263" s="28" t="s">
        <v>12609</v>
      </c>
      <c r="K263" s="28" t="s">
        <v>12610</v>
      </c>
      <c r="L263">
        <v>3.4251404424798993E-7</v>
      </c>
      <c r="M263">
        <v>8.1144030054652993E-8</v>
      </c>
      <c r="N263">
        <v>0.99999957634192571</v>
      </c>
    </row>
    <row r="264" spans="1:14" x14ac:dyDescent="0.2">
      <c r="A264" s="28" t="s">
        <v>11686</v>
      </c>
      <c r="B264" s="28" t="s">
        <v>12530</v>
      </c>
      <c r="C264" s="28" t="s">
        <v>14</v>
      </c>
      <c r="D264" s="28" t="s">
        <v>407</v>
      </c>
      <c r="E264" t="b">
        <v>0</v>
      </c>
      <c r="F264" t="s">
        <v>11</v>
      </c>
      <c r="G264" s="28" t="s">
        <v>11</v>
      </c>
      <c r="H264" s="28">
        <v>1</v>
      </c>
      <c r="I264" s="28" t="s">
        <v>12531</v>
      </c>
      <c r="J264" s="28" t="s">
        <v>12532</v>
      </c>
      <c r="K264" s="28" t="s">
        <v>12533</v>
      </c>
      <c r="L264">
        <v>6.4209290847491761E-4</v>
      </c>
      <c r="M264">
        <v>1.7125915566208632E-5</v>
      </c>
      <c r="N264">
        <v>0.99934078117595893</v>
      </c>
    </row>
    <row r="265" spans="1:14" x14ac:dyDescent="0.2">
      <c r="A265" s="28" t="s">
        <v>11686</v>
      </c>
      <c r="B265" s="28" t="s">
        <v>11687</v>
      </c>
      <c r="C265" s="28" t="s">
        <v>14</v>
      </c>
      <c r="D265" s="28" t="s">
        <v>407</v>
      </c>
      <c r="E265" t="b">
        <v>0</v>
      </c>
      <c r="F265" t="s">
        <v>11</v>
      </c>
      <c r="G265" s="28" t="s">
        <v>11</v>
      </c>
      <c r="H265" s="28">
        <v>1</v>
      </c>
      <c r="I265" s="28" t="s">
        <v>11688</v>
      </c>
      <c r="J265" s="28" t="s">
        <v>11689</v>
      </c>
      <c r="K265" s="28" t="s">
        <v>11690</v>
      </c>
      <c r="L265">
        <v>7.4993522836589782E-10</v>
      </c>
      <c r="M265">
        <v>1.9353315171426977E-5</v>
      </c>
      <c r="N265">
        <v>0.99998064593489333</v>
      </c>
    </row>
    <row r="266" spans="1:14" x14ac:dyDescent="0.2">
      <c r="A266" s="28" t="s">
        <v>11648</v>
      </c>
      <c r="B266" s="28" t="s">
        <v>12807</v>
      </c>
      <c r="C266" s="28" t="s">
        <v>74</v>
      </c>
      <c r="D266" s="28" t="s">
        <v>407</v>
      </c>
      <c r="E266" t="b">
        <v>0</v>
      </c>
      <c r="F266" t="s">
        <v>11</v>
      </c>
      <c r="G266" s="28" t="s">
        <v>11</v>
      </c>
      <c r="H266" s="28">
        <v>1</v>
      </c>
      <c r="I266" s="28" t="s">
        <v>12808</v>
      </c>
      <c r="J266" s="28" t="s">
        <v>12809</v>
      </c>
      <c r="K266" s="28" t="s">
        <v>12810</v>
      </c>
      <c r="L266">
        <v>1.6632651086177384E-4</v>
      </c>
      <c r="M266">
        <v>1.4181888751526838E-5</v>
      </c>
      <c r="N266">
        <v>0.99981949160038663</v>
      </c>
    </row>
    <row r="267" spans="1:14" x14ac:dyDescent="0.2">
      <c r="A267" s="28" t="s">
        <v>11648</v>
      </c>
      <c r="B267" s="28" t="s">
        <v>12578</v>
      </c>
      <c r="C267" s="28" t="s">
        <v>74</v>
      </c>
      <c r="D267" s="28" t="s">
        <v>407</v>
      </c>
      <c r="E267" t="b">
        <v>0</v>
      </c>
      <c r="F267" t="s">
        <v>11</v>
      </c>
      <c r="G267" s="28" t="s">
        <v>11</v>
      </c>
      <c r="H267" s="28">
        <v>1</v>
      </c>
      <c r="I267" s="28" t="s">
        <v>12579</v>
      </c>
      <c r="J267" s="28" t="s">
        <v>12580</v>
      </c>
      <c r="K267" s="28" t="s">
        <v>12581</v>
      </c>
      <c r="L267">
        <v>2.8086750764710113E-4</v>
      </c>
      <c r="M267">
        <v>3.9167974610138594E-2</v>
      </c>
      <c r="N267">
        <v>0.96055115788221423</v>
      </c>
    </row>
    <row r="268" spans="1:14" x14ac:dyDescent="0.2">
      <c r="A268" s="28" t="s">
        <v>11648</v>
      </c>
      <c r="B268" s="28" t="s">
        <v>11876</v>
      </c>
      <c r="C268" s="28" t="s">
        <v>74</v>
      </c>
      <c r="D268" s="28" t="s">
        <v>407</v>
      </c>
      <c r="E268" t="b">
        <v>0</v>
      </c>
      <c r="F268" t="s">
        <v>11</v>
      </c>
      <c r="G268" s="28" t="s">
        <v>11</v>
      </c>
      <c r="H268" s="28">
        <v>1</v>
      </c>
      <c r="I268" s="28" t="s">
        <v>11877</v>
      </c>
      <c r="J268" s="28" t="s">
        <v>11878</v>
      </c>
      <c r="K268" s="28" t="s">
        <v>11879</v>
      </c>
      <c r="L268">
        <v>2.8714526149287295E-6</v>
      </c>
      <c r="M268">
        <v>2.1953052999314909E-5</v>
      </c>
      <c r="N268">
        <v>0.99997517549438564</v>
      </c>
    </row>
    <row r="269" spans="1:14" x14ac:dyDescent="0.2">
      <c r="A269" s="28" t="s">
        <v>12586</v>
      </c>
      <c r="B269" s="28" t="s">
        <v>12587</v>
      </c>
      <c r="C269" s="28" t="s">
        <v>14</v>
      </c>
      <c r="D269" s="28" t="s">
        <v>2909</v>
      </c>
      <c r="E269" t="b">
        <v>0</v>
      </c>
      <c r="F269" t="s">
        <v>11</v>
      </c>
      <c r="G269" s="28" t="s">
        <v>11</v>
      </c>
      <c r="H269" s="28">
        <v>1</v>
      </c>
      <c r="I269" s="28" t="s">
        <v>12588</v>
      </c>
      <c r="J269" s="28" t="s">
        <v>12589</v>
      </c>
      <c r="K269" s="28" t="s">
        <v>12590</v>
      </c>
      <c r="L269">
        <v>3.4906410336728782E-5</v>
      </c>
      <c r="M269">
        <v>1.3401691864609399E-4</v>
      </c>
      <c r="N269">
        <v>0.99983107667101712</v>
      </c>
    </row>
    <row r="270" spans="1:14" x14ac:dyDescent="0.2">
      <c r="A270" s="28" t="s">
        <v>11725</v>
      </c>
      <c r="B270" s="28" t="s">
        <v>11726</v>
      </c>
      <c r="C270" s="28" t="s">
        <v>74</v>
      </c>
      <c r="D270" s="28" t="s">
        <v>5775</v>
      </c>
      <c r="E270" t="b">
        <v>1</v>
      </c>
      <c r="F270" t="s">
        <v>11</v>
      </c>
      <c r="G270" s="28" t="s">
        <v>11</v>
      </c>
      <c r="H270" s="28">
        <v>1</v>
      </c>
      <c r="I270" s="28" t="s">
        <v>11727</v>
      </c>
      <c r="J270" s="28" t="s">
        <v>11728</v>
      </c>
      <c r="K270" s="28" t="s">
        <v>11729</v>
      </c>
      <c r="L270">
        <v>3.774823188669418E-26</v>
      </c>
      <c r="M270">
        <v>2.1879728593338358E-12</v>
      </c>
      <c r="N270">
        <v>0.99999999999781197</v>
      </c>
    </row>
    <row r="271" spans="1:14" x14ac:dyDescent="0.2">
      <c r="A271" s="28" t="s">
        <v>11567</v>
      </c>
      <c r="B271" s="28" t="s">
        <v>12003</v>
      </c>
      <c r="C271" s="28" t="s">
        <v>74</v>
      </c>
      <c r="D271" s="28" t="s">
        <v>4127</v>
      </c>
      <c r="E271" t="b">
        <v>0</v>
      </c>
      <c r="F271" t="s">
        <v>11</v>
      </c>
      <c r="G271" s="28" t="s">
        <v>11</v>
      </c>
      <c r="H271" s="28">
        <v>1</v>
      </c>
      <c r="I271" s="28" t="s">
        <v>19</v>
      </c>
      <c r="J271" s="28" t="s">
        <v>12004</v>
      </c>
      <c r="K271" s="28" t="s">
        <v>12005</v>
      </c>
      <c r="L271">
        <v>6.6542210174821666E-5</v>
      </c>
      <c r="M271">
        <v>3.3236059560876051E-8</v>
      </c>
      <c r="N271">
        <v>0.99993342455376566</v>
      </c>
    </row>
    <row r="272" spans="1:14" x14ac:dyDescent="0.2">
      <c r="A272" s="28" t="s">
        <v>12822</v>
      </c>
      <c r="B272" s="28" t="s">
        <v>12823</v>
      </c>
      <c r="C272" s="28" t="s">
        <v>74</v>
      </c>
      <c r="D272" s="28" t="s">
        <v>407</v>
      </c>
      <c r="E272" t="b">
        <v>0</v>
      </c>
      <c r="F272" t="s">
        <v>11</v>
      </c>
      <c r="G272" s="28" t="s">
        <v>11</v>
      </c>
      <c r="H272" s="28">
        <v>1</v>
      </c>
      <c r="I272" s="28" t="s">
        <v>12824</v>
      </c>
      <c r="J272" s="28" t="s">
        <v>12825</v>
      </c>
      <c r="K272" s="28" t="s">
        <v>12826</v>
      </c>
      <c r="L272">
        <v>7.3981823289008997E-5</v>
      </c>
      <c r="M272">
        <v>5.1141998081264177E-8</v>
      </c>
      <c r="N272">
        <v>0.99992596703471281</v>
      </c>
    </row>
    <row r="273" spans="1:14" x14ac:dyDescent="0.2">
      <c r="A273" s="28" t="s">
        <v>12566</v>
      </c>
      <c r="B273" s="28" t="s">
        <v>12567</v>
      </c>
      <c r="C273" s="28" t="s">
        <v>14</v>
      </c>
      <c r="D273" s="28" t="s">
        <v>407</v>
      </c>
      <c r="E273" t="b">
        <v>0</v>
      </c>
      <c r="F273" t="s">
        <v>11</v>
      </c>
      <c r="G273" s="28" t="s">
        <v>11</v>
      </c>
      <c r="H273" s="28">
        <v>1</v>
      </c>
      <c r="I273" s="28" t="s">
        <v>12568</v>
      </c>
      <c r="J273" s="28" t="s">
        <v>12569</v>
      </c>
      <c r="K273" s="28" t="s">
        <v>19</v>
      </c>
      <c r="L273">
        <v>1.2398799488676929E-4</v>
      </c>
      <c r="M273">
        <v>6.8661076706027547E-4</v>
      </c>
      <c r="N273">
        <v>0.999189401238053</v>
      </c>
    </row>
    <row r="274" spans="1:14" x14ac:dyDescent="0.2">
      <c r="A274" s="28" t="s">
        <v>11559</v>
      </c>
      <c r="B274" s="28" t="s">
        <v>11560</v>
      </c>
      <c r="C274" s="28" t="s">
        <v>613</v>
      </c>
      <c r="D274" s="28" t="s">
        <v>6339</v>
      </c>
      <c r="E274" t="b">
        <v>0</v>
      </c>
      <c r="F274" t="s">
        <v>11</v>
      </c>
      <c r="G274" s="28" t="s">
        <v>11</v>
      </c>
      <c r="H274" s="28">
        <v>1</v>
      </c>
      <c r="I274" s="28" t="s">
        <v>12265</v>
      </c>
      <c r="J274" s="28" t="s">
        <v>12266</v>
      </c>
      <c r="K274" s="28" t="s">
        <v>12267</v>
      </c>
      <c r="L274">
        <v>8.6289572320483025E-5</v>
      </c>
      <c r="M274">
        <v>2.8384671787825918E-7</v>
      </c>
      <c r="N274">
        <v>0.99991342658096161</v>
      </c>
    </row>
    <row r="275" spans="1:14" x14ac:dyDescent="0.2">
      <c r="A275" s="28" t="s">
        <v>11871</v>
      </c>
      <c r="B275" s="28" t="s">
        <v>11872</v>
      </c>
      <c r="C275" s="28" t="s">
        <v>74</v>
      </c>
      <c r="D275" s="28" t="s">
        <v>407</v>
      </c>
      <c r="E275" t="b">
        <v>0</v>
      </c>
      <c r="F275" t="s">
        <v>11</v>
      </c>
      <c r="G275" s="28" t="s">
        <v>11</v>
      </c>
      <c r="H275" s="28">
        <v>1</v>
      </c>
      <c r="I275" s="28" t="s">
        <v>11873</v>
      </c>
      <c r="J275" s="28" t="s">
        <v>11874</v>
      </c>
      <c r="K275" s="28" t="s">
        <v>11875</v>
      </c>
      <c r="L275">
        <v>3.0717074503013335E-6</v>
      </c>
      <c r="M275">
        <v>1.8365553919438525E-2</v>
      </c>
      <c r="N275">
        <v>0.98163137437311121</v>
      </c>
    </row>
    <row r="276" spans="1:14" x14ac:dyDescent="0.2">
      <c r="A276" s="28" t="s">
        <v>12539</v>
      </c>
      <c r="B276" s="28" t="s">
        <v>12540</v>
      </c>
      <c r="C276" s="28" t="s">
        <v>4</v>
      </c>
      <c r="D276" s="28" t="s">
        <v>4127</v>
      </c>
      <c r="E276" t="b">
        <v>1</v>
      </c>
      <c r="F276" t="s">
        <v>11</v>
      </c>
      <c r="G276" s="28" t="s">
        <v>11</v>
      </c>
      <c r="H276" s="28">
        <v>1</v>
      </c>
      <c r="I276" s="28" t="s">
        <v>19</v>
      </c>
      <c r="J276" s="28" t="s">
        <v>12541</v>
      </c>
      <c r="K276" s="28" t="s">
        <v>12542</v>
      </c>
      <c r="L276">
        <v>6.2763068526923359E-27</v>
      </c>
      <c r="M276">
        <v>4.5749944678256499E-15</v>
      </c>
      <c r="N276">
        <v>0.99999999999999534</v>
      </c>
    </row>
    <row r="277" spans="1:14" x14ac:dyDescent="0.2">
      <c r="A277" s="28" t="s">
        <v>12539</v>
      </c>
      <c r="B277" s="28" t="s">
        <v>12653</v>
      </c>
      <c r="C277" s="28" t="s">
        <v>74</v>
      </c>
      <c r="D277" s="28" t="s">
        <v>4127</v>
      </c>
      <c r="E277" t="b">
        <v>0</v>
      </c>
      <c r="F277" t="s">
        <v>11</v>
      </c>
      <c r="G277" s="28" t="s">
        <v>11</v>
      </c>
      <c r="H277" s="28">
        <v>1</v>
      </c>
      <c r="I277" s="28" t="s">
        <v>12654</v>
      </c>
      <c r="J277" s="28" t="s">
        <v>12655</v>
      </c>
      <c r="K277" s="28" t="s">
        <v>12656</v>
      </c>
      <c r="L277">
        <v>9.9859837745964444E-5</v>
      </c>
      <c r="M277">
        <v>2.2140547816580288E-5</v>
      </c>
      <c r="N277">
        <v>0.99987799961443746</v>
      </c>
    </row>
    <row r="278" spans="1:14" x14ac:dyDescent="0.2">
      <c r="A278" s="28" t="s">
        <v>11458</v>
      </c>
      <c r="B278" s="28" t="s">
        <v>11459</v>
      </c>
      <c r="C278" s="28" t="s">
        <v>14</v>
      </c>
      <c r="D278" s="28" t="s">
        <v>407</v>
      </c>
      <c r="E278" t="b">
        <v>0</v>
      </c>
      <c r="F278" t="s">
        <v>11</v>
      </c>
      <c r="G278" s="28" t="s">
        <v>11</v>
      </c>
      <c r="H278" s="28">
        <v>1</v>
      </c>
      <c r="I278" s="28" t="s">
        <v>11460</v>
      </c>
      <c r="J278" s="28" t="s">
        <v>11461</v>
      </c>
      <c r="K278" s="28" t="s">
        <v>11462</v>
      </c>
      <c r="L278">
        <v>4.4576427676899539E-5</v>
      </c>
      <c r="M278">
        <v>1.7011973159839702E-6</v>
      </c>
      <c r="N278">
        <v>0.99995372237500701</v>
      </c>
    </row>
    <row r="279" spans="1:14" x14ac:dyDescent="0.2">
      <c r="A279" s="28" t="s">
        <v>12561</v>
      </c>
      <c r="B279" s="28" t="s">
        <v>12562</v>
      </c>
      <c r="C279" s="28" t="s">
        <v>74</v>
      </c>
      <c r="D279" s="28" t="s">
        <v>3906</v>
      </c>
      <c r="E279" t="b">
        <v>0</v>
      </c>
      <c r="F279" t="s">
        <v>11</v>
      </c>
      <c r="G279" s="28" t="s">
        <v>11</v>
      </c>
      <c r="H279" s="28">
        <v>1</v>
      </c>
      <c r="I279" s="28" t="s">
        <v>12563</v>
      </c>
      <c r="J279" s="28" t="s">
        <v>12564</v>
      </c>
      <c r="K279" s="28" t="s">
        <v>12565</v>
      </c>
      <c r="L279">
        <v>3.3938006100909579E-2</v>
      </c>
      <c r="M279">
        <v>1.1592659403579775E-6</v>
      </c>
      <c r="N279">
        <v>0.96606083463315018</v>
      </c>
    </row>
    <row r="280" spans="1:14" x14ac:dyDescent="0.2">
      <c r="A280" s="28" t="s">
        <v>11962</v>
      </c>
      <c r="B280" s="28" t="s">
        <v>11963</v>
      </c>
      <c r="C280" s="28" t="s">
        <v>14</v>
      </c>
      <c r="D280" s="28" t="s">
        <v>4127</v>
      </c>
      <c r="E280" t="b">
        <v>0</v>
      </c>
      <c r="F280" t="s">
        <v>11</v>
      </c>
      <c r="G280" s="28" t="s">
        <v>11</v>
      </c>
      <c r="H280" s="28">
        <v>1</v>
      </c>
      <c r="I280" s="28" t="s">
        <v>11964</v>
      </c>
      <c r="J280" s="28" t="s">
        <v>11965</v>
      </c>
      <c r="K280" s="28" t="s">
        <v>11966</v>
      </c>
      <c r="L280">
        <v>1.6193371655466233E-6</v>
      </c>
      <c r="M280">
        <v>4.9970966044766628E-9</v>
      </c>
      <c r="N280">
        <v>0.9999983756657379</v>
      </c>
    </row>
    <row r="281" spans="1:14" x14ac:dyDescent="0.2">
      <c r="A281" s="28" t="s">
        <v>12723</v>
      </c>
      <c r="B281" s="28" t="s">
        <v>12724</v>
      </c>
      <c r="C281" s="28" t="s">
        <v>74</v>
      </c>
      <c r="D281" s="28" t="s">
        <v>3036</v>
      </c>
      <c r="E281" t="b">
        <v>1</v>
      </c>
      <c r="F281" t="s">
        <v>11</v>
      </c>
      <c r="G281" s="28" t="s">
        <v>11</v>
      </c>
      <c r="H281" s="28">
        <v>1</v>
      </c>
      <c r="I281" s="28" t="s">
        <v>12725</v>
      </c>
      <c r="J281" s="28" t="s">
        <v>12726</v>
      </c>
      <c r="K281" s="28" t="s">
        <v>12727</v>
      </c>
      <c r="L281">
        <v>7.3150842053407098E-26</v>
      </c>
      <c r="M281">
        <v>1.0740305074146573E-11</v>
      </c>
      <c r="N281">
        <v>0.9999999999892597</v>
      </c>
    </row>
    <row r="282" spans="1:14" x14ac:dyDescent="0.2">
      <c r="A282" s="28" t="s">
        <v>12619</v>
      </c>
      <c r="B282" s="28" t="s">
        <v>12620</v>
      </c>
      <c r="C282" s="28" t="s">
        <v>74</v>
      </c>
      <c r="D282" s="28" t="s">
        <v>4127</v>
      </c>
      <c r="E282" t="b">
        <v>0</v>
      </c>
      <c r="F282" t="s">
        <v>11</v>
      </c>
      <c r="G282" s="28" t="s">
        <v>11</v>
      </c>
      <c r="H282" s="28">
        <v>1</v>
      </c>
      <c r="I282" s="28" t="s">
        <v>12621</v>
      </c>
      <c r="J282" s="28" t="s">
        <v>12622</v>
      </c>
      <c r="K282" s="28" t="s">
        <v>12623</v>
      </c>
      <c r="L282">
        <v>1.9761613049963192E-6</v>
      </c>
      <c r="M282">
        <v>5.4299839773482249E-6</v>
      </c>
      <c r="N282">
        <v>0.9999925938547175</v>
      </c>
    </row>
    <row r="283" spans="1:14" x14ac:dyDescent="0.2">
      <c r="A283" s="28" t="s">
        <v>11550</v>
      </c>
      <c r="B283" s="28" t="s">
        <v>11900</v>
      </c>
      <c r="C283" s="28" t="s">
        <v>14</v>
      </c>
      <c r="D283" s="28" t="s">
        <v>407</v>
      </c>
      <c r="E283" t="b">
        <v>0</v>
      </c>
      <c r="F283" t="s">
        <v>11</v>
      </c>
      <c r="G283" s="28" t="s">
        <v>11</v>
      </c>
      <c r="H283" s="28">
        <v>1</v>
      </c>
      <c r="I283" s="28" t="s">
        <v>11901</v>
      </c>
      <c r="J283" s="28" t="s">
        <v>11902</v>
      </c>
      <c r="K283" s="28" t="s">
        <v>11903</v>
      </c>
      <c r="L283">
        <v>3.0310923236561593E-4</v>
      </c>
      <c r="M283">
        <v>8.3897936826498372E-6</v>
      </c>
      <c r="N283">
        <v>0.99968850097395179</v>
      </c>
    </row>
    <row r="284" spans="1:14" x14ac:dyDescent="0.2">
      <c r="A284" s="28" t="s">
        <v>11455</v>
      </c>
      <c r="B284" s="28" t="s">
        <v>11456</v>
      </c>
      <c r="C284" s="28" t="s">
        <v>894</v>
      </c>
      <c r="D284" s="28" t="s">
        <v>4127</v>
      </c>
      <c r="E284" t="b">
        <v>0</v>
      </c>
      <c r="F284" t="s">
        <v>11</v>
      </c>
      <c r="G284" s="28" t="s">
        <v>11</v>
      </c>
      <c r="H284" s="28">
        <v>1</v>
      </c>
      <c r="I284" s="28" t="s">
        <v>1219</v>
      </c>
      <c r="J284" s="28" t="s">
        <v>11457</v>
      </c>
      <c r="K284" s="28" t="s">
        <v>19</v>
      </c>
      <c r="L284">
        <v>6.1481120864428738E-7</v>
      </c>
      <c r="M284">
        <v>1.0122000960954082E-10</v>
      </c>
      <c r="N284">
        <v>0.99999938508757147</v>
      </c>
    </row>
    <row r="285" spans="1:14" x14ac:dyDescent="0.2">
      <c r="A285" s="28" t="s">
        <v>12053</v>
      </c>
      <c r="B285" s="28" t="s">
        <v>12054</v>
      </c>
      <c r="C285" s="28" t="s">
        <v>14</v>
      </c>
      <c r="D285" s="28" t="s">
        <v>3036</v>
      </c>
      <c r="E285" t="b">
        <v>0</v>
      </c>
      <c r="F285" t="s">
        <v>11</v>
      </c>
      <c r="G285" s="28" t="s">
        <v>11</v>
      </c>
      <c r="H285" s="28">
        <v>1</v>
      </c>
      <c r="I285" s="28" t="s">
        <v>12055</v>
      </c>
      <c r="J285" s="28" t="s">
        <v>12056</v>
      </c>
      <c r="K285" s="28" t="s">
        <v>12057</v>
      </c>
      <c r="L285">
        <v>7.0288596807759686E-6</v>
      </c>
      <c r="M285">
        <v>2.6930469843247593E-6</v>
      </c>
      <c r="N285">
        <v>0.99999027809333496</v>
      </c>
    </row>
    <row r="286" spans="1:14" x14ac:dyDescent="0.2">
      <c r="A286" s="28" t="s">
        <v>12346</v>
      </c>
      <c r="B286" s="28" t="s">
        <v>12347</v>
      </c>
      <c r="C286" s="28" t="s">
        <v>4</v>
      </c>
      <c r="D286" s="28" t="s">
        <v>4127</v>
      </c>
      <c r="E286" t="b">
        <v>1</v>
      </c>
      <c r="F286" t="s">
        <v>11</v>
      </c>
      <c r="G286" s="28" t="s">
        <v>11</v>
      </c>
      <c r="H286" s="28">
        <v>1</v>
      </c>
      <c r="I286" s="28" t="s">
        <v>12348</v>
      </c>
      <c r="J286" s="28" t="s">
        <v>12349</v>
      </c>
      <c r="K286" s="28" t="s">
        <v>12350</v>
      </c>
      <c r="L286">
        <v>4.1243059743745512E-26</v>
      </c>
      <c r="M286">
        <v>1.7296361465317902E-14</v>
      </c>
      <c r="N286">
        <v>0.99999999999998268</v>
      </c>
    </row>
    <row r="287" spans="1:14" x14ac:dyDescent="0.2">
      <c r="A287" s="28" t="s">
        <v>11410</v>
      </c>
      <c r="B287" s="28" t="s">
        <v>11411</v>
      </c>
      <c r="C287" s="28" t="s">
        <v>74</v>
      </c>
      <c r="D287" s="28" t="s">
        <v>6339</v>
      </c>
      <c r="E287" t="b">
        <v>0</v>
      </c>
      <c r="F287" t="s">
        <v>11</v>
      </c>
      <c r="G287" s="28" t="s">
        <v>11</v>
      </c>
      <c r="H287" s="28">
        <v>1</v>
      </c>
      <c r="I287" s="28" t="s">
        <v>12072</v>
      </c>
      <c r="J287" s="28" t="s">
        <v>12073</v>
      </c>
      <c r="K287" s="28" t="s">
        <v>12074</v>
      </c>
      <c r="L287">
        <v>9.1483401098642136E-7</v>
      </c>
      <c r="M287">
        <v>3.0369520712827014E-9</v>
      </c>
      <c r="N287">
        <v>0.99999908212903699</v>
      </c>
    </row>
    <row r="288" spans="1:14" x14ac:dyDescent="0.2">
      <c r="A288" s="28" t="s">
        <v>11410</v>
      </c>
      <c r="B288" s="28" t="s">
        <v>11411</v>
      </c>
      <c r="C288" s="28" t="s">
        <v>74</v>
      </c>
      <c r="D288" s="28" t="s">
        <v>6339</v>
      </c>
      <c r="E288" t="b">
        <v>0</v>
      </c>
      <c r="F288" t="s">
        <v>11</v>
      </c>
      <c r="G288" s="28" t="s">
        <v>11</v>
      </c>
      <c r="H288" s="28">
        <v>1</v>
      </c>
      <c r="I288" s="28" t="s">
        <v>11438</v>
      </c>
      <c r="J288" s="28" t="s">
        <v>11439</v>
      </c>
      <c r="K288" s="28" t="s">
        <v>11440</v>
      </c>
      <c r="L288">
        <v>6.070845653201376E-6</v>
      </c>
      <c r="M288">
        <v>1.3112706578958961E-7</v>
      </c>
      <c r="N288">
        <v>0.99999379802728094</v>
      </c>
    </row>
    <row r="289" spans="1:14" x14ac:dyDescent="0.2">
      <c r="A289" s="28" t="s">
        <v>12708</v>
      </c>
      <c r="B289" s="28" t="s">
        <v>12709</v>
      </c>
      <c r="C289" s="28" t="s">
        <v>74</v>
      </c>
      <c r="D289" s="28" t="s">
        <v>3637</v>
      </c>
      <c r="E289" t="b">
        <v>0</v>
      </c>
      <c r="F289" t="s">
        <v>11</v>
      </c>
      <c r="G289" s="28" t="s">
        <v>11</v>
      </c>
      <c r="H289" s="28">
        <v>1</v>
      </c>
      <c r="I289" s="28" t="s">
        <v>12710</v>
      </c>
      <c r="J289" s="28" t="s">
        <v>12711</v>
      </c>
      <c r="K289" s="28" t="s">
        <v>12712</v>
      </c>
      <c r="L289">
        <v>1.1222588268654994E-3</v>
      </c>
      <c r="M289">
        <v>3.5923995384854197E-6</v>
      </c>
      <c r="N289">
        <v>0.99887414877359604</v>
      </c>
    </row>
    <row r="290" spans="1:14" x14ac:dyDescent="0.2">
      <c r="A290" s="28" t="s">
        <v>12039</v>
      </c>
      <c r="B290" s="28" t="s">
        <v>12040</v>
      </c>
      <c r="C290" s="28" t="s">
        <v>613</v>
      </c>
      <c r="D290" s="28" t="s">
        <v>3906</v>
      </c>
      <c r="E290" t="b">
        <v>0</v>
      </c>
      <c r="F290" t="s">
        <v>11</v>
      </c>
      <c r="G290" s="28" t="s">
        <v>11</v>
      </c>
      <c r="H290" s="28">
        <v>1</v>
      </c>
      <c r="I290" s="28" t="s">
        <v>12041</v>
      </c>
      <c r="J290" s="28" t="s">
        <v>12042</v>
      </c>
      <c r="K290" s="28" t="s">
        <v>12043</v>
      </c>
      <c r="L290">
        <v>0.36052040373687699</v>
      </c>
      <c r="M290">
        <v>1.547040728254221E-7</v>
      </c>
      <c r="N290">
        <v>0.63947944155905012</v>
      </c>
    </row>
    <row r="291" spans="1:14" x14ac:dyDescent="0.2">
      <c r="A291" s="28" t="s">
        <v>11859</v>
      </c>
      <c r="B291" s="28" t="s">
        <v>11860</v>
      </c>
      <c r="C291" s="28" t="s">
        <v>14</v>
      </c>
      <c r="D291" s="28" t="s">
        <v>8766</v>
      </c>
      <c r="E291" t="b">
        <v>0</v>
      </c>
      <c r="F291" t="s">
        <v>11</v>
      </c>
      <c r="G291" s="28" t="s">
        <v>11</v>
      </c>
      <c r="H291" s="28">
        <v>1</v>
      </c>
      <c r="I291" s="28" t="s">
        <v>11861</v>
      </c>
      <c r="J291" s="28" t="s">
        <v>11862</v>
      </c>
      <c r="K291" s="28" t="s">
        <v>11863</v>
      </c>
      <c r="L291">
        <v>6.7347236404049457E-5</v>
      </c>
      <c r="M291">
        <v>1.6153955366851306E-5</v>
      </c>
      <c r="N291">
        <v>0.99991649880822897</v>
      </c>
    </row>
    <row r="292" spans="1:14" x14ac:dyDescent="0.2">
      <c r="A292" s="28" t="s">
        <v>12534</v>
      </c>
      <c r="B292" s="28" t="s">
        <v>12535</v>
      </c>
      <c r="C292" s="28" t="s">
        <v>14</v>
      </c>
      <c r="D292" s="28" t="s">
        <v>407</v>
      </c>
      <c r="E292" t="b">
        <v>0</v>
      </c>
      <c r="F292" t="s">
        <v>11</v>
      </c>
      <c r="G292" s="28" t="s">
        <v>11</v>
      </c>
      <c r="H292" s="28">
        <v>1</v>
      </c>
      <c r="I292" s="28" t="s">
        <v>12536</v>
      </c>
      <c r="J292" s="28" t="s">
        <v>12537</v>
      </c>
      <c r="K292" s="28" t="s">
        <v>12538</v>
      </c>
      <c r="L292">
        <v>3.2844126176466616E-4</v>
      </c>
      <c r="M292">
        <v>1.8087022775921478E-4</v>
      </c>
      <c r="N292">
        <v>0.99949068851047618</v>
      </c>
    </row>
    <row r="293" spans="1:14" x14ac:dyDescent="0.2">
      <c r="A293" s="28" t="s">
        <v>12044</v>
      </c>
      <c r="B293" s="28" t="s">
        <v>12045</v>
      </c>
      <c r="C293" s="28" t="s">
        <v>14</v>
      </c>
      <c r="D293" s="28" t="s">
        <v>407</v>
      </c>
      <c r="E293" t="b">
        <v>0</v>
      </c>
      <c r="F293" t="s">
        <v>11</v>
      </c>
      <c r="G293" s="28" t="s">
        <v>11</v>
      </c>
      <c r="H293" s="28">
        <v>1</v>
      </c>
      <c r="I293" s="28" t="s">
        <v>12046</v>
      </c>
      <c r="J293" s="28" t="s">
        <v>12047</v>
      </c>
      <c r="K293" s="28" t="s">
        <v>19</v>
      </c>
      <c r="L293">
        <v>2.0753047461511097E-3</v>
      </c>
      <c r="M293">
        <v>2.8033567345513296E-5</v>
      </c>
      <c r="N293">
        <v>0.99789666168650348</v>
      </c>
    </row>
    <row r="294" spans="1:14" x14ac:dyDescent="0.2">
      <c r="A294" s="28" t="s">
        <v>12434</v>
      </c>
      <c r="B294" s="28" t="s">
        <v>12435</v>
      </c>
      <c r="C294" s="28" t="s">
        <v>14</v>
      </c>
      <c r="D294" s="28" t="s">
        <v>4127</v>
      </c>
      <c r="E294" t="b">
        <v>0</v>
      </c>
      <c r="F294" t="s">
        <v>11</v>
      </c>
      <c r="G294" s="28" t="s">
        <v>11</v>
      </c>
      <c r="H294" s="28">
        <v>1</v>
      </c>
      <c r="I294" s="28" t="s">
        <v>12436</v>
      </c>
      <c r="J294" s="28" t="s">
        <v>12437</v>
      </c>
      <c r="K294" s="28" t="s">
        <v>12438</v>
      </c>
      <c r="L294">
        <v>2.4907593741359089E-9</v>
      </c>
      <c r="M294">
        <v>9.4341086673554989E-11</v>
      </c>
      <c r="N294">
        <v>0.99999999741489942</v>
      </c>
    </row>
    <row r="295" spans="1:14" x14ac:dyDescent="0.2">
      <c r="A295" s="28" t="s">
        <v>12920</v>
      </c>
      <c r="B295" s="28" t="s">
        <v>12921</v>
      </c>
      <c r="C295" s="28" t="s">
        <v>14</v>
      </c>
      <c r="D295" s="28" t="s">
        <v>407</v>
      </c>
      <c r="E295" t="b">
        <v>0</v>
      </c>
      <c r="F295" t="s">
        <v>11</v>
      </c>
      <c r="G295" s="28" t="s">
        <v>11</v>
      </c>
      <c r="H295" s="28">
        <v>1</v>
      </c>
      <c r="I295" s="28" t="s">
        <v>19</v>
      </c>
      <c r="J295" s="28" t="s">
        <v>12922</v>
      </c>
      <c r="K295" s="28" t="s">
        <v>19</v>
      </c>
      <c r="L295">
        <v>1.308165953610505E-3</v>
      </c>
      <c r="M295">
        <v>1.5877127552924403E-5</v>
      </c>
      <c r="N295">
        <v>0.99867595691883659</v>
      </c>
    </row>
    <row r="296" spans="1:14" x14ac:dyDescent="0.2">
      <c r="A296" s="28" t="s">
        <v>12738</v>
      </c>
      <c r="B296" s="28" t="s">
        <v>12739</v>
      </c>
      <c r="C296" s="28" t="s">
        <v>74</v>
      </c>
      <c r="D296" s="28" t="s">
        <v>4127</v>
      </c>
      <c r="E296" t="b">
        <v>1</v>
      </c>
      <c r="F296" t="s">
        <v>11</v>
      </c>
      <c r="G296" s="28" t="s">
        <v>11</v>
      </c>
      <c r="H296" s="28">
        <v>1</v>
      </c>
      <c r="I296" s="28" t="s">
        <v>12740</v>
      </c>
      <c r="J296" s="28" t="s">
        <v>12741</v>
      </c>
      <c r="K296" s="28" t="s">
        <v>12742</v>
      </c>
      <c r="L296">
        <v>1.4004926136017978E-27</v>
      </c>
      <c r="M296">
        <v>2.9739558720872681E-13</v>
      </c>
      <c r="N296">
        <v>0.99999999999970268</v>
      </c>
    </row>
    <row r="297" spans="1:14" x14ac:dyDescent="0.2">
      <c r="A297" s="28" t="s">
        <v>12336</v>
      </c>
      <c r="B297" s="28" t="s">
        <v>12818</v>
      </c>
      <c r="C297" s="28" t="s">
        <v>74</v>
      </c>
      <c r="D297" s="28" t="s">
        <v>3036</v>
      </c>
      <c r="E297" t="b">
        <v>0</v>
      </c>
      <c r="F297" t="s">
        <v>11</v>
      </c>
      <c r="G297" s="28" t="s">
        <v>11</v>
      </c>
      <c r="H297" s="28">
        <v>1</v>
      </c>
      <c r="I297" s="28" t="s">
        <v>12819</v>
      </c>
      <c r="J297" s="28" t="s">
        <v>12820</v>
      </c>
      <c r="K297" s="28" t="s">
        <v>12821</v>
      </c>
      <c r="L297">
        <v>6.3063566201836275E-7</v>
      </c>
      <c r="M297">
        <v>2.1559736745285745E-5</v>
      </c>
      <c r="N297">
        <v>0.99997780962759275</v>
      </c>
    </row>
    <row r="298" spans="1:14" x14ac:dyDescent="0.2">
      <c r="A298" s="28" t="s">
        <v>12336</v>
      </c>
      <c r="B298" s="28" t="s">
        <v>12337</v>
      </c>
      <c r="C298" s="28" t="s">
        <v>74</v>
      </c>
      <c r="D298" s="28" t="s">
        <v>5924</v>
      </c>
      <c r="E298" t="b">
        <v>1</v>
      </c>
      <c r="F298" t="s">
        <v>11</v>
      </c>
      <c r="G298" s="28" t="s">
        <v>11</v>
      </c>
      <c r="H298" s="28">
        <v>1</v>
      </c>
      <c r="I298" s="28" t="s">
        <v>12338</v>
      </c>
      <c r="J298" s="28" t="s">
        <v>12339</v>
      </c>
      <c r="K298" s="28" t="s">
        <v>12340</v>
      </c>
      <c r="L298">
        <v>6.7050506778723369E-27</v>
      </c>
      <c r="M298">
        <v>3.7106669111896561E-14</v>
      </c>
      <c r="N298">
        <v>0.99999999999996292</v>
      </c>
    </row>
    <row r="299" spans="1:14" x14ac:dyDescent="0.2">
      <c r="A299" s="28" t="s">
        <v>12395</v>
      </c>
      <c r="B299" s="28" t="s">
        <v>12396</v>
      </c>
      <c r="C299" s="28" t="s">
        <v>660</v>
      </c>
      <c r="D299" s="28" t="s">
        <v>3036</v>
      </c>
      <c r="E299" t="b">
        <v>0</v>
      </c>
      <c r="F299" t="s">
        <v>11</v>
      </c>
      <c r="G299" s="28" t="s">
        <v>11</v>
      </c>
      <c r="H299" s="28">
        <v>1</v>
      </c>
      <c r="I299" s="28" t="s">
        <v>12397</v>
      </c>
      <c r="J299" s="28" t="s">
        <v>12398</v>
      </c>
      <c r="K299" s="28" t="s">
        <v>12399</v>
      </c>
      <c r="L299">
        <v>6.4265840276176079E-10</v>
      </c>
      <c r="M299">
        <v>1.354190655316528E-8</v>
      </c>
      <c r="N299">
        <v>0.99999998581543514</v>
      </c>
    </row>
    <row r="300" spans="1:14" x14ac:dyDescent="0.2">
      <c r="A300" s="28" t="s">
        <v>11730</v>
      </c>
      <c r="B300" s="28" t="s">
        <v>12329</v>
      </c>
      <c r="C300" s="28" t="s">
        <v>14</v>
      </c>
      <c r="D300" s="28" t="s">
        <v>407</v>
      </c>
      <c r="E300" t="b">
        <v>0</v>
      </c>
      <c r="F300" t="s">
        <v>11</v>
      </c>
      <c r="G300" s="28" t="s">
        <v>11</v>
      </c>
      <c r="H300" s="28">
        <v>1</v>
      </c>
      <c r="I300" s="28" t="s">
        <v>12330</v>
      </c>
      <c r="J300" s="28" t="s">
        <v>12331</v>
      </c>
      <c r="K300" s="28" t="s">
        <v>12332</v>
      </c>
      <c r="L300">
        <v>1.2149066767612076E-9</v>
      </c>
      <c r="M300">
        <v>8.9278251412889783E-5</v>
      </c>
      <c r="N300">
        <v>0.99991072053368035</v>
      </c>
    </row>
    <row r="301" spans="1:14" x14ac:dyDescent="0.2">
      <c r="A301" s="28" t="s">
        <v>12060</v>
      </c>
      <c r="B301" s="28" t="s">
        <v>12061</v>
      </c>
      <c r="C301" s="28" t="s">
        <v>74</v>
      </c>
      <c r="D301" s="28" t="s">
        <v>5775</v>
      </c>
      <c r="E301" t="b">
        <v>0</v>
      </c>
      <c r="F301" t="s">
        <v>11</v>
      </c>
      <c r="G301" s="28" t="s">
        <v>11</v>
      </c>
      <c r="H301" s="28">
        <v>1</v>
      </c>
      <c r="I301" s="28" t="s">
        <v>12062</v>
      </c>
      <c r="J301" s="28" t="s">
        <v>12063</v>
      </c>
      <c r="K301" s="28" t="s">
        <v>12064</v>
      </c>
      <c r="L301">
        <v>7.4980323917669058E-5</v>
      </c>
      <c r="M301">
        <v>3.2993970460932541E-8</v>
      </c>
      <c r="N301">
        <v>0.99992498668211194</v>
      </c>
    </row>
    <row r="302" spans="1:14" x14ac:dyDescent="0.2">
      <c r="A302" s="28" t="s">
        <v>12177</v>
      </c>
      <c r="B302" s="28" t="s">
        <v>12178</v>
      </c>
      <c r="C302" s="28" t="s">
        <v>26</v>
      </c>
      <c r="D302" s="28" t="s">
        <v>4127</v>
      </c>
      <c r="E302" t="b">
        <v>0</v>
      </c>
      <c r="F302" t="s">
        <v>11</v>
      </c>
      <c r="G302" s="28" t="s">
        <v>11</v>
      </c>
      <c r="H302" s="28">
        <v>1</v>
      </c>
      <c r="I302" s="28" t="s">
        <v>12179</v>
      </c>
      <c r="J302" s="28" t="s">
        <v>12180</v>
      </c>
      <c r="K302" s="28" t="s">
        <v>12181</v>
      </c>
      <c r="L302">
        <v>8.9413018937266546E-7</v>
      </c>
      <c r="M302">
        <v>5.248881620350466E-9</v>
      </c>
      <c r="N302">
        <v>0.999999100620929</v>
      </c>
    </row>
    <row r="303" spans="1:14" x14ac:dyDescent="0.2">
      <c r="A303" s="28" t="s">
        <v>11435</v>
      </c>
      <c r="B303" s="28" t="s">
        <v>12400</v>
      </c>
      <c r="C303" s="28" t="s">
        <v>14</v>
      </c>
      <c r="D303" s="28" t="s">
        <v>5775</v>
      </c>
      <c r="E303" t="b">
        <v>0</v>
      </c>
      <c r="F303" t="s">
        <v>11</v>
      </c>
      <c r="G303" s="28" t="s">
        <v>11</v>
      </c>
      <c r="H303" s="28">
        <v>1</v>
      </c>
      <c r="I303" s="28" t="s">
        <v>12401</v>
      </c>
      <c r="J303" s="28" t="s">
        <v>12402</v>
      </c>
      <c r="K303" s="28" t="s">
        <v>12403</v>
      </c>
      <c r="L303">
        <v>7.3735359618498516E-7</v>
      </c>
      <c r="M303">
        <v>4.5458920762522951E-6</v>
      </c>
      <c r="N303">
        <v>0.9999947167543275</v>
      </c>
    </row>
    <row r="304" spans="1:14" x14ac:dyDescent="0.2">
      <c r="A304" s="28" t="s">
        <v>11978</v>
      </c>
      <c r="B304" s="28" t="s">
        <v>11979</v>
      </c>
      <c r="C304" s="28" t="s">
        <v>74</v>
      </c>
      <c r="D304" s="28" t="s">
        <v>6339</v>
      </c>
      <c r="E304" t="b">
        <v>0</v>
      </c>
      <c r="F304" t="s">
        <v>11</v>
      </c>
      <c r="G304" s="28" t="s">
        <v>11</v>
      </c>
      <c r="H304" s="28">
        <v>1</v>
      </c>
      <c r="I304" s="28" t="s">
        <v>11980</v>
      </c>
      <c r="J304" s="28" t="s">
        <v>11981</v>
      </c>
      <c r="K304" s="28" t="s">
        <v>11982</v>
      </c>
      <c r="L304">
        <v>2.0354395793351063E-6</v>
      </c>
      <c r="M304">
        <v>1.089503789485938E-8</v>
      </c>
      <c r="N304">
        <v>0.99999795366538291</v>
      </c>
    </row>
    <row r="305" spans="1:14" x14ac:dyDescent="0.2">
      <c r="A305" s="28" t="s">
        <v>12452</v>
      </c>
      <c r="B305" s="28" t="s">
        <v>12453</v>
      </c>
      <c r="C305" s="28" t="s">
        <v>14</v>
      </c>
      <c r="D305" s="28" t="s">
        <v>407</v>
      </c>
      <c r="E305" t="b">
        <v>0</v>
      </c>
      <c r="F305" t="s">
        <v>11</v>
      </c>
      <c r="G305" s="28" t="s">
        <v>11</v>
      </c>
      <c r="H305" s="28">
        <v>1</v>
      </c>
      <c r="I305" s="28" t="s">
        <v>12454</v>
      </c>
      <c r="J305" s="28" t="s">
        <v>12455</v>
      </c>
      <c r="K305" s="28" t="s">
        <v>12456</v>
      </c>
      <c r="L305">
        <v>6.7814272578950864E-5</v>
      </c>
      <c r="M305">
        <v>4.545882953878979E-2</v>
      </c>
      <c r="N305">
        <v>0.95447335618863127</v>
      </c>
    </row>
    <row r="306" spans="1:14" x14ac:dyDescent="0.2">
      <c r="A306" s="28" t="s">
        <v>11612</v>
      </c>
      <c r="B306" s="28" t="s">
        <v>12887</v>
      </c>
      <c r="C306" s="28" t="s">
        <v>74</v>
      </c>
      <c r="D306" s="28" t="s">
        <v>407</v>
      </c>
      <c r="E306" t="b">
        <v>0</v>
      </c>
      <c r="F306" t="s">
        <v>11</v>
      </c>
      <c r="G306" s="28" t="s">
        <v>11</v>
      </c>
      <c r="H306" s="28">
        <v>1</v>
      </c>
      <c r="I306" s="28" t="s">
        <v>12888</v>
      </c>
      <c r="J306" s="28" t="s">
        <v>12889</v>
      </c>
      <c r="K306" s="28" t="s">
        <v>12890</v>
      </c>
      <c r="L306">
        <v>2.1501284907966787E-4</v>
      </c>
      <c r="M306">
        <v>5.0309790365943261E-6</v>
      </c>
      <c r="N306">
        <v>0.99977995617188375</v>
      </c>
    </row>
    <row r="307" spans="1:14" x14ac:dyDescent="0.2">
      <c r="A307" s="28" t="s">
        <v>12759</v>
      </c>
      <c r="B307" s="28" t="s">
        <v>12760</v>
      </c>
      <c r="C307" s="28" t="s">
        <v>74</v>
      </c>
      <c r="D307" s="28" t="s">
        <v>407</v>
      </c>
      <c r="E307" t="b">
        <v>0</v>
      </c>
      <c r="F307" t="s">
        <v>11</v>
      </c>
      <c r="G307" s="28" t="s">
        <v>11</v>
      </c>
      <c r="H307" s="28">
        <v>1</v>
      </c>
      <c r="I307" s="28" t="s">
        <v>12761</v>
      </c>
      <c r="J307" s="28" t="s">
        <v>12762</v>
      </c>
      <c r="K307" s="28" t="s">
        <v>12763</v>
      </c>
      <c r="L307">
        <v>4.8543393741801988E-6</v>
      </c>
      <c r="M307">
        <v>8.1206415896044408E-10</v>
      </c>
      <c r="N307">
        <v>0.99999514484856167</v>
      </c>
    </row>
    <row r="308" spans="1:14" x14ac:dyDescent="0.2">
      <c r="A308" s="28" t="s">
        <v>11696</v>
      </c>
      <c r="B308" s="28" t="s">
        <v>11697</v>
      </c>
      <c r="C308" s="28" t="s">
        <v>74</v>
      </c>
      <c r="D308" s="28" t="s">
        <v>407</v>
      </c>
      <c r="E308" t="b">
        <v>0</v>
      </c>
      <c r="F308" t="s">
        <v>11</v>
      </c>
      <c r="G308" s="28" t="s">
        <v>11</v>
      </c>
      <c r="H308" s="28">
        <v>1</v>
      </c>
      <c r="I308" s="28" t="s">
        <v>11868</v>
      </c>
      <c r="J308" s="28" t="s">
        <v>11869</v>
      </c>
      <c r="K308" s="28" t="s">
        <v>11870</v>
      </c>
      <c r="L308">
        <v>7.0133774121089429E-5</v>
      </c>
      <c r="M308">
        <v>6.8418826603451385E-5</v>
      </c>
      <c r="N308">
        <v>0.99986144739927552</v>
      </c>
    </row>
    <row r="309" spans="1:14" x14ac:dyDescent="0.2">
      <c r="A309" s="28" t="s">
        <v>12677</v>
      </c>
      <c r="B309" s="28" t="s">
        <v>12678</v>
      </c>
      <c r="C309" s="28" t="s">
        <v>14</v>
      </c>
      <c r="D309" s="28" t="s">
        <v>2860</v>
      </c>
      <c r="E309" t="b">
        <v>0</v>
      </c>
      <c r="F309" t="s">
        <v>11</v>
      </c>
      <c r="G309" s="28" t="s">
        <v>11</v>
      </c>
      <c r="H309" s="28">
        <v>1</v>
      </c>
      <c r="I309" s="28" t="s">
        <v>12679</v>
      </c>
      <c r="J309" s="28" t="s">
        <v>12680</v>
      </c>
      <c r="K309" s="28" t="s">
        <v>12681</v>
      </c>
      <c r="L309">
        <v>1.6201383905827869E-4</v>
      </c>
      <c r="M309">
        <v>9.1807158603936825E-5</v>
      </c>
      <c r="N309">
        <v>0.99974617900233775</v>
      </c>
    </row>
    <row r="310" spans="1:14" x14ac:dyDescent="0.2">
      <c r="A310" s="28" t="s">
        <v>12351</v>
      </c>
      <c r="B310" s="28" t="s">
        <v>12352</v>
      </c>
      <c r="C310" s="28" t="s">
        <v>14</v>
      </c>
      <c r="D310" s="28" t="s">
        <v>6339</v>
      </c>
      <c r="E310" t="b">
        <v>0</v>
      </c>
      <c r="F310" t="s">
        <v>11</v>
      </c>
      <c r="G310" s="28" t="s">
        <v>11</v>
      </c>
      <c r="H310" s="28">
        <v>1</v>
      </c>
      <c r="I310" s="28" t="s">
        <v>12353</v>
      </c>
      <c r="J310" s="28" t="s">
        <v>12354</v>
      </c>
      <c r="K310" s="28" t="s">
        <v>12355</v>
      </c>
      <c r="L310">
        <v>1.0242987291635362E-7</v>
      </c>
      <c r="M310">
        <v>2.4876391717358488E-7</v>
      </c>
      <c r="N310">
        <v>0.99999964880620984</v>
      </c>
    </row>
    <row r="311" spans="1:14" x14ac:dyDescent="0.2">
      <c r="A311" s="28" t="s">
        <v>11412</v>
      </c>
      <c r="B311" s="28" t="s">
        <v>11413</v>
      </c>
      <c r="C311" s="28" t="s">
        <v>74</v>
      </c>
      <c r="D311" s="28" t="s">
        <v>407</v>
      </c>
      <c r="E311" t="b">
        <v>0</v>
      </c>
      <c r="F311" t="s">
        <v>11</v>
      </c>
      <c r="G311" s="28" t="s">
        <v>11</v>
      </c>
      <c r="H311" s="28">
        <v>1</v>
      </c>
      <c r="I311" s="28" t="s">
        <v>11414</v>
      </c>
      <c r="J311" s="28" t="s">
        <v>11415</v>
      </c>
      <c r="K311" s="28" t="s">
        <v>11416</v>
      </c>
      <c r="L311">
        <v>1.091041006289151E-2</v>
      </c>
      <c r="M311">
        <v>2.5794641790578664E-4</v>
      </c>
      <c r="N311">
        <v>0.98883164351920261</v>
      </c>
    </row>
    <row r="312" spans="1:14" x14ac:dyDescent="0.2">
      <c r="A312" s="28" t="s">
        <v>12768</v>
      </c>
      <c r="B312" s="28" t="s">
        <v>11700</v>
      </c>
      <c r="C312" s="28" t="s">
        <v>14</v>
      </c>
      <c r="D312" s="28" t="s">
        <v>407</v>
      </c>
      <c r="E312" t="b">
        <v>0</v>
      </c>
      <c r="F312" t="s">
        <v>11</v>
      </c>
      <c r="G312" s="28" t="s">
        <v>11</v>
      </c>
      <c r="H312" s="28">
        <v>1</v>
      </c>
      <c r="I312" s="28" t="s">
        <v>12769</v>
      </c>
      <c r="J312" s="28" t="s">
        <v>12770</v>
      </c>
      <c r="K312" s="28" t="s">
        <v>12771</v>
      </c>
      <c r="L312">
        <v>1.2006421272226313E-7</v>
      </c>
      <c r="M312">
        <v>3.0467039687249069E-6</v>
      </c>
      <c r="N312">
        <v>0.99999683323181854</v>
      </c>
    </row>
    <row r="313" spans="1:14" x14ac:dyDescent="0.2">
      <c r="A313" s="28" t="s">
        <v>11376</v>
      </c>
      <c r="B313" s="28" t="s">
        <v>11377</v>
      </c>
      <c r="C313" s="28" t="s">
        <v>500</v>
      </c>
      <c r="D313" s="28" t="s">
        <v>6339</v>
      </c>
      <c r="E313" t="b">
        <v>0</v>
      </c>
      <c r="F313" t="s">
        <v>11</v>
      </c>
      <c r="G313" s="28" t="s">
        <v>11</v>
      </c>
      <c r="H313" s="28">
        <v>1</v>
      </c>
      <c r="I313" s="28" t="s">
        <v>11959</v>
      </c>
      <c r="J313" s="28" t="s">
        <v>11960</v>
      </c>
      <c r="K313" s="28" t="s">
        <v>11961</v>
      </c>
      <c r="L313">
        <v>1.1597294319104026E-8</v>
      </c>
      <c r="M313">
        <v>1.9836500080721547E-13</v>
      </c>
      <c r="N313">
        <v>0.99999998840250737</v>
      </c>
    </row>
    <row r="314" spans="1:14" x14ac:dyDescent="0.2">
      <c r="A314" s="28" t="s">
        <v>11376</v>
      </c>
      <c r="B314" s="28" t="s">
        <v>11377</v>
      </c>
      <c r="C314" s="28" t="s">
        <v>500</v>
      </c>
      <c r="D314" s="28" t="s">
        <v>6339</v>
      </c>
      <c r="E314" t="b">
        <v>0</v>
      </c>
      <c r="F314" t="s">
        <v>11</v>
      </c>
      <c r="G314" s="28" t="s">
        <v>11</v>
      </c>
      <c r="H314" s="28">
        <v>1</v>
      </c>
      <c r="I314" s="28" t="s">
        <v>12257</v>
      </c>
      <c r="J314" s="28" t="s">
        <v>12258</v>
      </c>
      <c r="K314" s="28" t="s">
        <v>12259</v>
      </c>
      <c r="L314">
        <v>4.6420062084917954E-9</v>
      </c>
      <c r="M314">
        <v>9.326388838508825E-14</v>
      </c>
      <c r="N314">
        <v>0.99999999535790041</v>
      </c>
    </row>
    <row r="315" spans="1:14" x14ac:dyDescent="0.2">
      <c r="A315" s="28" t="s">
        <v>11376</v>
      </c>
      <c r="B315" s="28" t="s">
        <v>11377</v>
      </c>
      <c r="C315" s="28" t="s">
        <v>74</v>
      </c>
      <c r="D315" s="28" t="s">
        <v>6339</v>
      </c>
      <c r="E315" t="b">
        <v>0</v>
      </c>
      <c r="F315" t="s">
        <v>11</v>
      </c>
      <c r="G315" s="28" t="s">
        <v>11</v>
      </c>
      <c r="H315" s="28">
        <v>1</v>
      </c>
      <c r="I315" s="28" t="s">
        <v>11468</v>
      </c>
      <c r="J315" s="28" t="s">
        <v>11469</v>
      </c>
      <c r="K315" s="28" t="s">
        <v>11470</v>
      </c>
      <c r="L315">
        <v>3.2294121789038357E-10</v>
      </c>
      <c r="M315">
        <v>9.5938167288686907E-10</v>
      </c>
      <c r="N315">
        <v>0.99999999871767709</v>
      </c>
    </row>
    <row r="316" spans="1:14" x14ac:dyDescent="0.2">
      <c r="A316" s="28" t="s">
        <v>12911</v>
      </c>
      <c r="B316" s="28" t="s">
        <v>4394</v>
      </c>
      <c r="C316" s="28" t="s">
        <v>613</v>
      </c>
      <c r="D316" s="28" t="s">
        <v>4127</v>
      </c>
      <c r="E316" t="b">
        <v>0</v>
      </c>
      <c r="F316" t="s">
        <v>11</v>
      </c>
      <c r="G316" s="28" t="s">
        <v>11</v>
      </c>
      <c r="H316" s="28">
        <v>1</v>
      </c>
      <c r="I316" s="28" t="s">
        <v>12912</v>
      </c>
      <c r="J316" s="28" t="s">
        <v>12913</v>
      </c>
      <c r="K316" s="28" t="s">
        <v>12914</v>
      </c>
      <c r="L316">
        <v>5.1553442560016797E-7</v>
      </c>
      <c r="M316">
        <v>3.7148813266453888E-8</v>
      </c>
      <c r="N316">
        <v>0.99999944731676116</v>
      </c>
    </row>
    <row r="317" spans="1:14" x14ac:dyDescent="0.2">
      <c r="A317" s="28" t="s">
        <v>11525</v>
      </c>
      <c r="B317" s="28" t="s">
        <v>11526</v>
      </c>
      <c r="C317" s="28" t="s">
        <v>14</v>
      </c>
      <c r="D317" s="28" t="s">
        <v>2860</v>
      </c>
      <c r="E317" t="b">
        <v>0</v>
      </c>
      <c r="F317" t="s">
        <v>11</v>
      </c>
      <c r="G317" s="28" t="s">
        <v>11</v>
      </c>
      <c r="H317" s="28">
        <v>1</v>
      </c>
      <c r="I317" s="28" t="s">
        <v>19</v>
      </c>
      <c r="J317" s="28" t="s">
        <v>12288</v>
      </c>
      <c r="K317" s="28" t="s">
        <v>12289</v>
      </c>
      <c r="L317">
        <v>1.310679436414727E-3</v>
      </c>
      <c r="M317">
        <v>1.474166949930521E-3</v>
      </c>
      <c r="N317">
        <v>0.99721515361365476</v>
      </c>
    </row>
    <row r="318" spans="1:14" x14ac:dyDescent="0.2">
      <c r="A318" s="28" t="s">
        <v>12713</v>
      </c>
      <c r="B318" s="28" t="s">
        <v>12714</v>
      </c>
      <c r="C318" s="28" t="s">
        <v>14</v>
      </c>
      <c r="D318" s="28" t="s">
        <v>4127</v>
      </c>
      <c r="E318" t="b">
        <v>0</v>
      </c>
      <c r="F318" t="s">
        <v>11</v>
      </c>
      <c r="G318" s="28" t="s">
        <v>11</v>
      </c>
      <c r="H318" s="28">
        <v>1</v>
      </c>
      <c r="I318" s="28" t="s">
        <v>12715</v>
      </c>
      <c r="J318" s="28" t="s">
        <v>12716</v>
      </c>
      <c r="K318" s="28" t="s">
        <v>12717</v>
      </c>
      <c r="L318">
        <v>8.8534661733198833E-4</v>
      </c>
      <c r="M318">
        <v>6.4208288037348451E-6</v>
      </c>
      <c r="N318">
        <v>0.99910823255386427</v>
      </c>
    </row>
    <row r="319" spans="1:14" x14ac:dyDescent="0.2">
      <c r="A319" s="28" t="s">
        <v>11654</v>
      </c>
      <c r="B319" s="28" t="s">
        <v>11655</v>
      </c>
      <c r="C319" s="28" t="s">
        <v>14</v>
      </c>
      <c r="D319" s="28" t="s">
        <v>2860</v>
      </c>
      <c r="E319" t="b">
        <v>0</v>
      </c>
      <c r="F319" t="s">
        <v>11</v>
      </c>
      <c r="G319" s="28" t="s">
        <v>11</v>
      </c>
      <c r="H319" s="28">
        <v>1</v>
      </c>
      <c r="I319" s="28" t="s">
        <v>11656</v>
      </c>
      <c r="J319" s="28" t="s">
        <v>11657</v>
      </c>
      <c r="K319" s="28" t="s">
        <v>11658</v>
      </c>
      <c r="L319">
        <v>3.1725146586716761E-6</v>
      </c>
      <c r="M319">
        <v>3.990233362037392E-5</v>
      </c>
      <c r="N319">
        <v>0.99995692515172097</v>
      </c>
    </row>
    <row r="320" spans="1:14" x14ac:dyDescent="0.2">
      <c r="A320" s="28" t="s">
        <v>11654</v>
      </c>
      <c r="B320" s="28" t="s">
        <v>12595</v>
      </c>
      <c r="C320" s="28" t="s">
        <v>74</v>
      </c>
      <c r="D320" s="28" t="s">
        <v>96</v>
      </c>
      <c r="E320" t="b">
        <v>0</v>
      </c>
      <c r="F320" t="s">
        <v>11</v>
      </c>
      <c r="G320" s="28" t="s">
        <v>11</v>
      </c>
      <c r="H320" s="28">
        <v>1</v>
      </c>
      <c r="I320" s="28" t="s">
        <v>12596</v>
      </c>
      <c r="J320" s="28" t="s">
        <v>12597</v>
      </c>
      <c r="K320" s="28" t="s">
        <v>19</v>
      </c>
      <c r="L320">
        <v>2.1117299642363714E-7</v>
      </c>
      <c r="M320">
        <v>2.64664060900228E-3</v>
      </c>
      <c r="N320">
        <v>0.99735314821800114</v>
      </c>
    </row>
    <row r="321" spans="1:14" x14ac:dyDescent="0.2">
      <c r="A321" s="28" t="s">
        <v>11568</v>
      </c>
      <c r="B321" s="28" t="s">
        <v>11569</v>
      </c>
      <c r="C321" s="28" t="s">
        <v>74</v>
      </c>
      <c r="D321" s="28" t="s">
        <v>407</v>
      </c>
      <c r="E321" t="b">
        <v>0</v>
      </c>
      <c r="F321" t="s">
        <v>11</v>
      </c>
      <c r="G321" s="28" t="s">
        <v>11</v>
      </c>
      <c r="H321" s="28">
        <v>1</v>
      </c>
      <c r="I321" s="28" t="s">
        <v>11570</v>
      </c>
      <c r="J321" s="28" t="s">
        <v>11571</v>
      </c>
      <c r="K321" s="28" t="s">
        <v>11572</v>
      </c>
      <c r="L321">
        <v>2.1836338227839778E-5</v>
      </c>
      <c r="M321">
        <v>2.9504996822502943E-6</v>
      </c>
      <c r="N321">
        <v>0.99997521316208982</v>
      </c>
    </row>
    <row r="322" spans="1:14" x14ac:dyDescent="0.2">
      <c r="A322" s="28" t="s">
        <v>11904</v>
      </c>
      <c r="B322" s="28" t="s">
        <v>11905</v>
      </c>
      <c r="C322" s="28" t="s">
        <v>74</v>
      </c>
      <c r="D322" s="28" t="s">
        <v>5924</v>
      </c>
      <c r="E322" t="b">
        <v>0</v>
      </c>
      <c r="F322" t="s">
        <v>11</v>
      </c>
      <c r="G322" s="28" t="s">
        <v>11</v>
      </c>
      <c r="H322" s="28">
        <v>1</v>
      </c>
      <c r="I322" s="28" t="s">
        <v>11906</v>
      </c>
      <c r="J322" s="28" t="s">
        <v>11907</v>
      </c>
      <c r="K322" s="28" t="s">
        <v>11908</v>
      </c>
      <c r="L322">
        <v>2.3891043599861502E-3</v>
      </c>
      <c r="M322">
        <v>5.2339690409769158E-5</v>
      </c>
      <c r="N322">
        <v>0.99755855594960396</v>
      </c>
    </row>
    <row r="323" spans="1:14" x14ac:dyDescent="0.2">
      <c r="A323" s="28" t="s">
        <v>11934</v>
      </c>
      <c r="B323" s="28" t="s">
        <v>11935</v>
      </c>
      <c r="C323" s="28" t="s">
        <v>14</v>
      </c>
      <c r="D323" s="28" t="s">
        <v>4127</v>
      </c>
      <c r="E323" t="b">
        <v>0</v>
      </c>
      <c r="F323" t="s">
        <v>11</v>
      </c>
      <c r="G323" s="28" t="s">
        <v>11</v>
      </c>
      <c r="H323" s="28">
        <v>1</v>
      </c>
      <c r="I323" s="28" t="s">
        <v>11936</v>
      </c>
      <c r="J323" s="28" t="s">
        <v>11937</v>
      </c>
      <c r="K323" s="28" t="s">
        <v>11938</v>
      </c>
      <c r="L323">
        <v>7.9574065983612069E-6</v>
      </c>
      <c r="M323">
        <v>2.2314525370070778E-8</v>
      </c>
      <c r="N323">
        <v>0.99999202027887624</v>
      </c>
    </row>
    <row r="324" spans="1:14" x14ac:dyDescent="0.2">
      <c r="A324" s="28" t="s">
        <v>11390</v>
      </c>
      <c r="B324" s="28" t="s">
        <v>12785</v>
      </c>
      <c r="C324" s="28" t="s">
        <v>4</v>
      </c>
      <c r="D324" s="28" t="s">
        <v>4127</v>
      </c>
      <c r="E324" t="b">
        <v>1</v>
      </c>
      <c r="F324" t="s">
        <v>11</v>
      </c>
      <c r="G324" s="28" t="s">
        <v>11</v>
      </c>
      <c r="H324" s="28">
        <v>1</v>
      </c>
      <c r="I324" s="28" t="s">
        <v>12786</v>
      </c>
      <c r="J324" s="28" t="s">
        <v>12787</v>
      </c>
      <c r="K324" s="28" t="s">
        <v>12788</v>
      </c>
      <c r="L324">
        <v>4.6213793217796456E-28</v>
      </c>
      <c r="M324">
        <v>1.4168267865166457E-17</v>
      </c>
      <c r="N324">
        <v>1</v>
      </c>
    </row>
    <row r="325" spans="1:14" x14ac:dyDescent="0.2">
      <c r="A325" s="28" t="s">
        <v>11390</v>
      </c>
      <c r="B325" s="28" t="s">
        <v>11391</v>
      </c>
      <c r="C325" s="28" t="s">
        <v>14</v>
      </c>
      <c r="D325" s="28" t="s">
        <v>4127</v>
      </c>
      <c r="E325" t="b">
        <v>0</v>
      </c>
      <c r="F325" t="s">
        <v>11</v>
      </c>
      <c r="G325" s="28" t="s">
        <v>11</v>
      </c>
      <c r="H325" s="28">
        <v>1</v>
      </c>
      <c r="I325" s="28" t="s">
        <v>11392</v>
      </c>
      <c r="J325" s="28" t="s">
        <v>11393</v>
      </c>
      <c r="K325" s="28" t="s">
        <v>11394</v>
      </c>
      <c r="L325">
        <v>8.1204828809958781E-8</v>
      </c>
      <c r="M325">
        <v>1.334772921926655E-7</v>
      </c>
      <c r="N325">
        <v>0.99999978531787892</v>
      </c>
    </row>
    <row r="326" spans="1:14" x14ac:dyDescent="0.2">
      <c r="A326" s="28" t="s">
        <v>11390</v>
      </c>
      <c r="B326" s="28" t="s">
        <v>11391</v>
      </c>
      <c r="C326" s="28" t="s">
        <v>74</v>
      </c>
      <c r="D326" s="28" t="s">
        <v>4127</v>
      </c>
      <c r="E326" t="b">
        <v>0</v>
      </c>
      <c r="F326" t="s">
        <v>11</v>
      </c>
      <c r="G326" s="28" t="s">
        <v>11</v>
      </c>
      <c r="H326" s="28">
        <v>1</v>
      </c>
      <c r="I326" s="28" t="s">
        <v>11645</v>
      </c>
      <c r="J326" s="28" t="s">
        <v>11646</v>
      </c>
      <c r="K326" s="28" t="s">
        <v>11647</v>
      </c>
      <c r="L326">
        <v>2.783514939950201E-7</v>
      </c>
      <c r="M326">
        <v>7.2176175581436775E-10</v>
      </c>
      <c r="N326">
        <v>0.99999972092674427</v>
      </c>
    </row>
    <row r="327" spans="1:14" x14ac:dyDescent="0.2">
      <c r="A327" s="28" t="s">
        <v>11390</v>
      </c>
      <c r="B327" s="28" t="s">
        <v>11391</v>
      </c>
      <c r="C327" s="28" t="s">
        <v>14</v>
      </c>
      <c r="D327" s="28" t="s">
        <v>4127</v>
      </c>
      <c r="E327" t="b">
        <v>0</v>
      </c>
      <c r="F327" t="s">
        <v>11</v>
      </c>
      <c r="G327" s="28" t="s">
        <v>11</v>
      </c>
      <c r="H327" s="28">
        <v>1</v>
      </c>
      <c r="I327" s="28" t="s">
        <v>12472</v>
      </c>
      <c r="J327" s="28" t="s">
        <v>11392</v>
      </c>
      <c r="K327" s="28" t="s">
        <v>12473</v>
      </c>
      <c r="L327">
        <v>5.7485767858531219E-8</v>
      </c>
      <c r="M327">
        <v>7.0592709327809607E-7</v>
      </c>
      <c r="N327">
        <v>0.99999923658713874</v>
      </c>
    </row>
    <row r="328" spans="1:14" x14ac:dyDescent="0.2">
      <c r="A328" s="28" t="s">
        <v>11581</v>
      </c>
      <c r="B328" s="28" t="s">
        <v>11599</v>
      </c>
      <c r="C328" s="28" t="s">
        <v>4</v>
      </c>
      <c r="D328" s="28" t="s">
        <v>4127</v>
      </c>
      <c r="E328" t="b">
        <v>1</v>
      </c>
      <c r="F328" t="s">
        <v>11</v>
      </c>
      <c r="G328" s="28" t="s">
        <v>11</v>
      </c>
      <c r="H328" s="28">
        <v>1</v>
      </c>
      <c r="I328" s="28" t="s">
        <v>12747</v>
      </c>
      <c r="J328" s="28" t="s">
        <v>12748</v>
      </c>
      <c r="K328" s="28" t="s">
        <v>12749</v>
      </c>
      <c r="L328">
        <v>5.8874263130534001E-24</v>
      </c>
      <c r="M328">
        <v>3.2254325410038582E-14</v>
      </c>
      <c r="N328">
        <v>0.9999999999999678</v>
      </c>
    </row>
    <row r="329" spans="1:14" x14ac:dyDescent="0.2">
      <c r="A329" s="28" t="s">
        <v>11581</v>
      </c>
      <c r="B329" s="28" t="s">
        <v>12360</v>
      </c>
      <c r="C329" s="28" t="s">
        <v>613</v>
      </c>
      <c r="D329" s="28" t="s">
        <v>4127</v>
      </c>
      <c r="E329" t="b">
        <v>0</v>
      </c>
      <c r="F329" t="s">
        <v>11</v>
      </c>
      <c r="G329" s="28" t="s">
        <v>11</v>
      </c>
      <c r="H329" s="28">
        <v>1</v>
      </c>
      <c r="I329" s="28" t="s">
        <v>12831</v>
      </c>
      <c r="J329" s="28" t="s">
        <v>12832</v>
      </c>
      <c r="K329" s="28" t="s">
        <v>12833</v>
      </c>
      <c r="L329">
        <v>8.2892331669384561E-3</v>
      </c>
      <c r="M329">
        <v>2.9233179110192E-9</v>
      </c>
      <c r="N329">
        <v>0.99171076390974355</v>
      </c>
    </row>
    <row r="330" spans="1:14" x14ac:dyDescent="0.2">
      <c r="A330" s="28" t="s">
        <v>11581</v>
      </c>
      <c r="B330" s="28" t="s">
        <v>12360</v>
      </c>
      <c r="C330" s="28" t="s">
        <v>74</v>
      </c>
      <c r="D330" s="28" t="s">
        <v>4127</v>
      </c>
      <c r="E330" t="b">
        <v>0</v>
      </c>
      <c r="F330" t="s">
        <v>11</v>
      </c>
      <c r="G330" s="28" t="s">
        <v>11</v>
      </c>
      <c r="H330" s="28">
        <v>1</v>
      </c>
      <c r="I330" s="28" t="s">
        <v>11600</v>
      </c>
      <c r="J330" s="28" t="s">
        <v>11601</v>
      </c>
      <c r="K330" s="28" t="s">
        <v>19</v>
      </c>
      <c r="L330">
        <v>1.5199296609115766E-2</v>
      </c>
      <c r="M330">
        <v>2.9322613486293665E-8</v>
      </c>
      <c r="N330">
        <v>0.98480067406827088</v>
      </c>
    </row>
    <row r="331" spans="1:14" x14ac:dyDescent="0.2">
      <c r="A331" s="28" t="s">
        <v>11581</v>
      </c>
      <c r="B331" s="28" t="s">
        <v>12360</v>
      </c>
      <c r="C331" s="28" t="s">
        <v>14</v>
      </c>
      <c r="D331" s="28" t="s">
        <v>4127</v>
      </c>
      <c r="E331" t="b">
        <v>0</v>
      </c>
      <c r="F331" t="s">
        <v>11</v>
      </c>
      <c r="G331" s="28" t="s">
        <v>11</v>
      </c>
      <c r="H331" s="28">
        <v>1</v>
      </c>
      <c r="I331" s="28" t="s">
        <v>19</v>
      </c>
      <c r="J331" s="28" t="s">
        <v>12361</v>
      </c>
      <c r="K331" s="28" t="s">
        <v>12362</v>
      </c>
      <c r="L331">
        <v>1.6138706121110978E-3</v>
      </c>
      <c r="M331">
        <v>3.4073782539303414E-5</v>
      </c>
      <c r="N331">
        <v>0.99835205560534968</v>
      </c>
    </row>
    <row r="332" spans="1:14" x14ac:dyDescent="0.2">
      <c r="A332" s="28" t="s">
        <v>11731</v>
      </c>
      <c r="B332" s="28" t="s">
        <v>12295</v>
      </c>
      <c r="C332" s="28" t="s">
        <v>660</v>
      </c>
      <c r="D332" s="28" t="s">
        <v>4127</v>
      </c>
      <c r="E332" t="b">
        <v>1</v>
      </c>
      <c r="F332" t="s">
        <v>11</v>
      </c>
      <c r="G332" s="28" t="s">
        <v>11</v>
      </c>
      <c r="H332" s="28">
        <v>1</v>
      </c>
      <c r="I332" s="28" t="s">
        <v>12296</v>
      </c>
      <c r="J332" s="28" t="s">
        <v>12297</v>
      </c>
      <c r="K332" s="28" t="s">
        <v>12298</v>
      </c>
      <c r="L332">
        <v>3.7019281826361766E-28</v>
      </c>
      <c r="M332">
        <v>2.1860522990563722E-15</v>
      </c>
      <c r="N332">
        <v>0.99999999999999778</v>
      </c>
    </row>
    <row r="333" spans="1:14" x14ac:dyDescent="0.2">
      <c r="A333" s="28" t="s">
        <v>11731</v>
      </c>
      <c r="B333" s="28" t="s">
        <v>12543</v>
      </c>
      <c r="C333" s="28" t="s">
        <v>660</v>
      </c>
      <c r="D333" s="28" t="s">
        <v>4127</v>
      </c>
      <c r="E333" t="b">
        <v>1</v>
      </c>
      <c r="F333" t="s">
        <v>11</v>
      </c>
      <c r="G333" s="28" t="s">
        <v>11</v>
      </c>
      <c r="H333" s="28">
        <v>1</v>
      </c>
      <c r="I333" s="28" t="s">
        <v>12297</v>
      </c>
      <c r="J333" s="28" t="s">
        <v>12544</v>
      </c>
      <c r="K333" s="28" t="s">
        <v>12545</v>
      </c>
      <c r="L333">
        <v>6.1045402126546693E-29</v>
      </c>
      <c r="M333">
        <v>2.4615393526728338E-15</v>
      </c>
      <c r="N333">
        <v>0.99999999999999756</v>
      </c>
    </row>
    <row r="334" spans="1:14" x14ac:dyDescent="0.2">
      <c r="A334" s="28" t="s">
        <v>11545</v>
      </c>
      <c r="B334" s="28" t="s">
        <v>12553</v>
      </c>
      <c r="C334" s="28" t="s">
        <v>74</v>
      </c>
      <c r="D334" s="28" t="s">
        <v>2909</v>
      </c>
      <c r="E334" t="b">
        <v>0</v>
      </c>
      <c r="F334" t="s">
        <v>11</v>
      </c>
      <c r="G334" s="28" t="s">
        <v>11</v>
      </c>
      <c r="H334" s="28">
        <v>1</v>
      </c>
      <c r="I334" s="28" t="s">
        <v>12554</v>
      </c>
      <c r="J334" s="28" t="s">
        <v>12555</v>
      </c>
      <c r="K334" s="28" t="s">
        <v>12556</v>
      </c>
      <c r="L334">
        <v>7.2187780898191404E-7</v>
      </c>
      <c r="M334">
        <v>2.4100597124995224E-6</v>
      </c>
      <c r="N334">
        <v>0.99999686806247845</v>
      </c>
    </row>
    <row r="335" spans="1:14" x14ac:dyDescent="0.2">
      <c r="A335" s="28" t="s">
        <v>11545</v>
      </c>
      <c r="B335" s="28" t="s">
        <v>12689</v>
      </c>
      <c r="C335" s="28" t="s">
        <v>14</v>
      </c>
      <c r="D335" s="28" t="s">
        <v>3036</v>
      </c>
      <c r="E335" t="b">
        <v>0</v>
      </c>
      <c r="F335" t="s">
        <v>11</v>
      </c>
      <c r="G335" s="28" t="s">
        <v>11</v>
      </c>
      <c r="H335" s="28">
        <v>1</v>
      </c>
      <c r="I335" s="28" t="s">
        <v>12690</v>
      </c>
      <c r="J335" s="28" t="s">
        <v>11547</v>
      </c>
      <c r="K335" s="28" t="s">
        <v>12691</v>
      </c>
      <c r="L335">
        <v>1.5151943543747773E-7</v>
      </c>
      <c r="M335">
        <v>3.8267906640913839E-3</v>
      </c>
      <c r="N335">
        <v>0.99617305781647325</v>
      </c>
    </row>
    <row r="336" spans="1:14" x14ac:dyDescent="0.2">
      <c r="A336" s="28" t="s">
        <v>11446</v>
      </c>
      <c r="B336" s="28" t="s">
        <v>7634</v>
      </c>
      <c r="C336" s="28" t="s">
        <v>74</v>
      </c>
      <c r="D336" s="28" t="s">
        <v>6339</v>
      </c>
      <c r="E336" t="b">
        <v>0</v>
      </c>
      <c r="F336" t="s">
        <v>11</v>
      </c>
      <c r="G336" s="28" t="s">
        <v>11</v>
      </c>
      <c r="H336" s="28">
        <v>1</v>
      </c>
      <c r="I336" s="28" t="s">
        <v>12117</v>
      </c>
      <c r="J336" s="28" t="s">
        <v>12118</v>
      </c>
      <c r="K336" s="28" t="s">
        <v>12119</v>
      </c>
      <c r="L336">
        <v>5.3107935152130187E-10</v>
      </c>
      <c r="M336">
        <v>2.864943240154494E-12</v>
      </c>
      <c r="N336">
        <v>0.99999999946605578</v>
      </c>
    </row>
    <row r="337" spans="1:14" x14ac:dyDescent="0.2">
      <c r="A337" s="28" t="s">
        <v>11792</v>
      </c>
      <c r="B337" s="28" t="s">
        <v>11793</v>
      </c>
      <c r="C337" s="28" t="s">
        <v>14</v>
      </c>
      <c r="D337" s="28" t="s">
        <v>407</v>
      </c>
      <c r="E337" t="b">
        <v>0</v>
      </c>
      <c r="F337" t="s">
        <v>11</v>
      </c>
      <c r="G337" s="28" t="s">
        <v>11</v>
      </c>
      <c r="H337" s="28">
        <v>1</v>
      </c>
      <c r="I337" s="28" t="s">
        <v>11794</v>
      </c>
      <c r="J337" s="28" t="s">
        <v>11795</v>
      </c>
      <c r="K337" s="28" t="s">
        <v>11796</v>
      </c>
      <c r="L337">
        <v>1.0705112539489831E-6</v>
      </c>
      <c r="M337">
        <v>1.7176572612440333E-6</v>
      </c>
      <c r="N337">
        <v>0.99999721183148471</v>
      </c>
    </row>
    <row r="338" spans="1:14" x14ac:dyDescent="0.2">
      <c r="A338" s="28" t="s">
        <v>11792</v>
      </c>
      <c r="B338" s="28" t="s">
        <v>12421</v>
      </c>
      <c r="C338" s="28" t="s">
        <v>74</v>
      </c>
      <c r="D338" s="28" t="s">
        <v>96</v>
      </c>
      <c r="E338" t="b">
        <v>0</v>
      </c>
      <c r="F338" t="s">
        <v>11</v>
      </c>
      <c r="G338" s="28" t="s">
        <v>11</v>
      </c>
      <c r="H338" s="28">
        <v>1</v>
      </c>
      <c r="I338" s="28" t="s">
        <v>12422</v>
      </c>
      <c r="J338" s="28" t="s">
        <v>12423</v>
      </c>
      <c r="K338" s="28" t="s">
        <v>12424</v>
      </c>
      <c r="L338">
        <v>1.5052935371460056E-6</v>
      </c>
      <c r="M338">
        <v>2.1052796525154884E-6</v>
      </c>
      <c r="N338">
        <v>0.99999638942681024</v>
      </c>
    </row>
    <row r="339" spans="1:14" x14ac:dyDescent="0.2">
      <c r="A339" s="28" t="s">
        <v>11680</v>
      </c>
      <c r="B339" s="28" t="s">
        <v>11681</v>
      </c>
      <c r="C339" s="28" t="s">
        <v>14</v>
      </c>
      <c r="D339" s="28" t="s">
        <v>407</v>
      </c>
      <c r="E339" t="b">
        <v>0</v>
      </c>
      <c r="F339" t="s">
        <v>11</v>
      </c>
      <c r="G339" s="28" t="s">
        <v>11</v>
      </c>
      <c r="H339" s="28">
        <v>1</v>
      </c>
      <c r="I339" s="28" t="s">
        <v>11682</v>
      </c>
      <c r="J339" s="28" t="s">
        <v>11683</v>
      </c>
      <c r="K339" s="28" t="s">
        <v>11684</v>
      </c>
      <c r="L339">
        <v>2.4734677402046808E-6</v>
      </c>
      <c r="M339">
        <v>1.2505269360352006E-4</v>
      </c>
      <c r="N339">
        <v>0.99987247383865618</v>
      </c>
    </row>
    <row r="340" spans="1:14" x14ac:dyDescent="0.2">
      <c r="A340" s="28" t="s">
        <v>11708</v>
      </c>
      <c r="B340" s="28" t="s">
        <v>11709</v>
      </c>
      <c r="C340" s="28" t="s">
        <v>4</v>
      </c>
      <c r="D340" s="28" t="s">
        <v>4127</v>
      </c>
      <c r="E340" t="b">
        <v>1</v>
      </c>
      <c r="F340" t="s">
        <v>11</v>
      </c>
      <c r="G340" s="28" t="s">
        <v>11</v>
      </c>
      <c r="H340" s="28">
        <v>1</v>
      </c>
      <c r="I340" s="28" t="s">
        <v>11710</v>
      </c>
      <c r="J340" s="28" t="s">
        <v>11711</v>
      </c>
      <c r="K340" s="28" t="s">
        <v>11712</v>
      </c>
      <c r="L340">
        <v>1.3476203098729783E-23</v>
      </c>
      <c r="M340">
        <v>6.0744867014735839E-15</v>
      </c>
      <c r="N340">
        <v>0.999999999999994</v>
      </c>
    </row>
    <row r="341" spans="1:14" x14ac:dyDescent="0.2">
      <c r="A341" s="28" t="s">
        <v>11708</v>
      </c>
      <c r="B341" s="28" t="s">
        <v>12582</v>
      </c>
      <c r="C341" s="28" t="s">
        <v>14</v>
      </c>
      <c r="D341" s="28" t="s">
        <v>407</v>
      </c>
      <c r="E341" t="b">
        <v>0</v>
      </c>
      <c r="F341" t="s">
        <v>11</v>
      </c>
      <c r="G341" s="28" t="s">
        <v>11</v>
      </c>
      <c r="H341" s="28">
        <v>1</v>
      </c>
      <c r="I341" s="28" t="s">
        <v>12583</v>
      </c>
      <c r="J341" s="28" t="s">
        <v>12584</v>
      </c>
      <c r="K341" s="28" t="s">
        <v>12585</v>
      </c>
      <c r="L341">
        <v>8.1844720964028789E-7</v>
      </c>
      <c r="M341">
        <v>8.1648520067993002E-6</v>
      </c>
      <c r="N341">
        <v>0.9999910167007835</v>
      </c>
    </row>
    <row r="342" spans="1:14" x14ac:dyDescent="0.2">
      <c r="A342" s="28" t="s">
        <v>11664</v>
      </c>
      <c r="B342" s="28" t="s">
        <v>11944</v>
      </c>
      <c r="C342" s="28" t="s">
        <v>14</v>
      </c>
      <c r="D342" s="28" t="s">
        <v>407</v>
      </c>
      <c r="E342" t="b">
        <v>0</v>
      </c>
      <c r="F342" t="s">
        <v>11</v>
      </c>
      <c r="G342" s="28" t="s">
        <v>11</v>
      </c>
      <c r="H342" s="28">
        <v>1</v>
      </c>
      <c r="I342" s="28" t="s">
        <v>11665</v>
      </c>
      <c r="J342" s="28" t="s">
        <v>11945</v>
      </c>
      <c r="K342" s="28" t="s">
        <v>11946</v>
      </c>
      <c r="L342">
        <v>2.5986605285152554E-7</v>
      </c>
      <c r="M342">
        <v>1.0098962075066114E-4</v>
      </c>
      <c r="N342">
        <v>0.99989875051319643</v>
      </c>
    </row>
    <row r="343" spans="1:14" x14ac:dyDescent="0.2">
      <c r="A343" s="28" t="s">
        <v>12101</v>
      </c>
      <c r="B343" s="28" t="s">
        <v>12372</v>
      </c>
      <c r="C343" s="28" t="s">
        <v>14</v>
      </c>
      <c r="D343" s="28" t="s">
        <v>3036</v>
      </c>
      <c r="E343" t="b">
        <v>0</v>
      </c>
      <c r="F343" t="s">
        <v>11</v>
      </c>
      <c r="G343" s="28" t="s">
        <v>11</v>
      </c>
      <c r="H343" s="28">
        <v>1</v>
      </c>
      <c r="I343" s="28" t="s">
        <v>12373</v>
      </c>
      <c r="J343" s="28" t="s">
        <v>12374</v>
      </c>
      <c r="K343" s="28" t="s">
        <v>12375</v>
      </c>
      <c r="L343">
        <v>2.0776566044171078E-5</v>
      </c>
      <c r="M343">
        <v>2.997381834050049E-3</v>
      </c>
      <c r="N343">
        <v>0.99698184159990588</v>
      </c>
    </row>
    <row r="344" spans="1:14" x14ac:dyDescent="0.2">
      <c r="A344" s="28" t="s">
        <v>12241</v>
      </c>
      <c r="B344" s="28" t="s">
        <v>12242</v>
      </c>
      <c r="C344" s="28" t="s">
        <v>26</v>
      </c>
      <c r="D344" s="28" t="s">
        <v>407</v>
      </c>
      <c r="E344" t="b">
        <v>0</v>
      </c>
      <c r="F344" t="s">
        <v>11</v>
      </c>
      <c r="G344" s="28" t="s">
        <v>11</v>
      </c>
      <c r="H344" s="28">
        <v>1</v>
      </c>
      <c r="I344" s="28" t="s">
        <v>19</v>
      </c>
      <c r="J344" s="28" t="s">
        <v>12243</v>
      </c>
      <c r="K344" s="28" t="s">
        <v>19</v>
      </c>
      <c r="L344">
        <v>1.3688411693732179E-2</v>
      </c>
      <c r="M344">
        <v>1.1433125676958118E-4</v>
      </c>
      <c r="N344">
        <v>0.98619725704949834</v>
      </c>
    </row>
    <row r="345" spans="1:14" x14ac:dyDescent="0.2">
      <c r="A345" s="28" t="s">
        <v>11620</v>
      </c>
      <c r="B345" s="28" t="s">
        <v>11621</v>
      </c>
      <c r="C345" s="28" t="s">
        <v>4</v>
      </c>
      <c r="D345" s="28" t="s">
        <v>4127</v>
      </c>
      <c r="E345" t="b">
        <v>1</v>
      </c>
      <c r="F345" t="s">
        <v>11</v>
      </c>
      <c r="G345" s="28" t="s">
        <v>11</v>
      </c>
      <c r="H345" s="28">
        <v>1</v>
      </c>
      <c r="I345" s="28" t="s">
        <v>19</v>
      </c>
      <c r="J345" s="28" t="s">
        <v>11622</v>
      </c>
      <c r="K345" s="28" t="s">
        <v>19</v>
      </c>
      <c r="L345">
        <v>1.501496641165441E-30</v>
      </c>
      <c r="M345">
        <v>3.6749518206512122E-20</v>
      </c>
      <c r="N345">
        <v>1</v>
      </c>
    </row>
    <row r="346" spans="1:14" x14ac:dyDescent="0.2">
      <c r="A346" s="28" t="s">
        <v>11763</v>
      </c>
      <c r="B346" s="28" t="s">
        <v>12457</v>
      </c>
      <c r="C346" s="28" t="s">
        <v>14</v>
      </c>
      <c r="D346" s="28" t="s">
        <v>3036</v>
      </c>
      <c r="E346" t="b">
        <v>0</v>
      </c>
      <c r="F346" t="s">
        <v>11</v>
      </c>
      <c r="G346" s="28" t="s">
        <v>11</v>
      </c>
      <c r="H346" s="28">
        <v>1</v>
      </c>
      <c r="I346" s="28" t="s">
        <v>12458</v>
      </c>
      <c r="J346" s="28" t="s">
        <v>12459</v>
      </c>
      <c r="K346" s="28" t="s">
        <v>12460</v>
      </c>
      <c r="L346">
        <v>4.995145500525989E-4</v>
      </c>
      <c r="M346">
        <v>1.0603227673943812E-6</v>
      </c>
      <c r="N346">
        <v>0.99949942512718004</v>
      </c>
    </row>
    <row r="347" spans="1:14" x14ac:dyDescent="0.2">
      <c r="A347" s="28" t="s">
        <v>11763</v>
      </c>
      <c r="B347" s="28" t="s">
        <v>11764</v>
      </c>
      <c r="C347" s="28" t="s">
        <v>14</v>
      </c>
      <c r="D347" s="28" t="s">
        <v>3036</v>
      </c>
      <c r="E347" t="b">
        <v>0</v>
      </c>
      <c r="F347" t="s">
        <v>11</v>
      </c>
      <c r="G347" s="28" t="s">
        <v>11</v>
      </c>
      <c r="H347" s="28">
        <v>1</v>
      </c>
      <c r="I347" s="28" t="s">
        <v>11765</v>
      </c>
      <c r="J347" s="28" t="s">
        <v>11766</v>
      </c>
      <c r="K347" s="28" t="s">
        <v>11767</v>
      </c>
      <c r="L347">
        <v>1.1169748776504443E-2</v>
      </c>
      <c r="M347">
        <v>1.2959018042716156E-4</v>
      </c>
      <c r="N347">
        <v>0.98870066104306831</v>
      </c>
    </row>
    <row r="348" spans="1:14" x14ac:dyDescent="0.2">
      <c r="A348" s="28" t="s">
        <v>11763</v>
      </c>
      <c r="B348" s="28" t="s">
        <v>12632</v>
      </c>
      <c r="C348" s="28" t="s">
        <v>14</v>
      </c>
      <c r="D348" s="28" t="s">
        <v>3036</v>
      </c>
      <c r="E348" t="b">
        <v>0</v>
      </c>
      <c r="F348" t="s">
        <v>11</v>
      </c>
      <c r="G348" s="28" t="s">
        <v>11</v>
      </c>
      <c r="H348" s="28">
        <v>1</v>
      </c>
      <c r="I348" s="28" t="s">
        <v>12633</v>
      </c>
      <c r="J348" s="28" t="s">
        <v>12634</v>
      </c>
      <c r="K348" s="28" t="s">
        <v>12635</v>
      </c>
      <c r="L348">
        <v>4.3494990377463673E-8</v>
      </c>
      <c r="M348">
        <v>1.6900144039502735E-5</v>
      </c>
      <c r="N348">
        <v>0.99998305636097007</v>
      </c>
    </row>
    <row r="349" spans="1:14" x14ac:dyDescent="0.2">
      <c r="A349" s="28" t="s">
        <v>12193</v>
      </c>
      <c r="B349" s="28" t="s">
        <v>12194</v>
      </c>
      <c r="C349" s="28" t="s">
        <v>14</v>
      </c>
      <c r="D349" s="28" t="s">
        <v>3036</v>
      </c>
      <c r="E349" t="b">
        <v>0</v>
      </c>
      <c r="F349" t="s">
        <v>11</v>
      </c>
      <c r="G349" s="28" t="s">
        <v>11</v>
      </c>
      <c r="H349" s="28">
        <v>1</v>
      </c>
      <c r="I349" s="28" t="s">
        <v>12195</v>
      </c>
      <c r="J349" s="28" t="s">
        <v>12196</v>
      </c>
      <c r="K349" s="28" t="s">
        <v>12197</v>
      </c>
      <c r="L349">
        <v>1.82846477348321E-5</v>
      </c>
      <c r="M349">
        <v>3.6860706515861965E-6</v>
      </c>
      <c r="N349">
        <v>0.9999780292816135</v>
      </c>
    </row>
    <row r="350" spans="1:14" x14ac:dyDescent="0.2">
      <c r="A350" s="28" t="s">
        <v>12750</v>
      </c>
      <c r="B350" s="28" t="s">
        <v>12751</v>
      </c>
      <c r="C350" s="28" t="s">
        <v>74</v>
      </c>
      <c r="D350" s="28" t="s">
        <v>407</v>
      </c>
      <c r="E350" t="b">
        <v>0</v>
      </c>
      <c r="F350" t="s">
        <v>11</v>
      </c>
      <c r="G350" s="28" t="s">
        <v>11</v>
      </c>
      <c r="H350" s="28">
        <v>1</v>
      </c>
      <c r="I350" s="28" t="s">
        <v>12752</v>
      </c>
      <c r="J350" s="28" t="s">
        <v>12753</v>
      </c>
      <c r="K350" s="28" t="s">
        <v>12754</v>
      </c>
      <c r="L350">
        <v>0.17057185882282644</v>
      </c>
      <c r="M350">
        <v>6.8614134241412932E-6</v>
      </c>
      <c r="N350">
        <v>0.82942127976374946</v>
      </c>
    </row>
    <row r="351" spans="1:14" x14ac:dyDescent="0.2">
      <c r="A351" s="28" t="s">
        <v>11768</v>
      </c>
      <c r="B351" s="28" t="s">
        <v>11806</v>
      </c>
      <c r="C351" s="28" t="s">
        <v>74</v>
      </c>
      <c r="D351" s="28" t="s">
        <v>407</v>
      </c>
      <c r="E351" t="b">
        <v>0</v>
      </c>
      <c r="F351" t="s">
        <v>11</v>
      </c>
      <c r="G351" s="28" t="s">
        <v>11</v>
      </c>
      <c r="H351" s="28">
        <v>1</v>
      </c>
      <c r="I351" s="28" t="s">
        <v>11807</v>
      </c>
      <c r="J351" s="28" t="s">
        <v>11808</v>
      </c>
      <c r="K351" s="28" t="s">
        <v>11809</v>
      </c>
      <c r="L351">
        <v>7.6169779095555852E-4</v>
      </c>
      <c r="M351">
        <v>1.4307690046712134E-5</v>
      </c>
      <c r="N351">
        <v>0.99922399451899779</v>
      </c>
    </row>
    <row r="352" spans="1:14" x14ac:dyDescent="0.2">
      <c r="A352" s="28" t="s">
        <v>11768</v>
      </c>
      <c r="B352" s="28" t="s">
        <v>11769</v>
      </c>
      <c r="C352" s="28" t="s">
        <v>74</v>
      </c>
      <c r="D352" s="28" t="s">
        <v>407</v>
      </c>
      <c r="E352" t="b">
        <v>0</v>
      </c>
      <c r="F352" t="s">
        <v>11</v>
      </c>
      <c r="G352" s="28" t="s">
        <v>11</v>
      </c>
      <c r="H352" s="28">
        <v>1</v>
      </c>
      <c r="I352" s="28" t="s">
        <v>19</v>
      </c>
      <c r="J352" s="28" t="s">
        <v>11770</v>
      </c>
      <c r="K352" s="28" t="s">
        <v>11771</v>
      </c>
      <c r="L352">
        <v>1.4807388560177041E-2</v>
      </c>
      <c r="M352">
        <v>2.329308648233737E-6</v>
      </c>
      <c r="N352">
        <v>0.98519028213117477</v>
      </c>
    </row>
    <row r="353" spans="1:14" x14ac:dyDescent="0.2">
      <c r="A353" s="28" t="s">
        <v>11669</v>
      </c>
      <c r="B353" s="28" t="s">
        <v>11670</v>
      </c>
      <c r="C353" s="28" t="s">
        <v>14</v>
      </c>
      <c r="D353" s="28" t="s">
        <v>3637</v>
      </c>
      <c r="E353" t="b">
        <v>0</v>
      </c>
      <c r="F353" t="s">
        <v>11</v>
      </c>
      <c r="G353" s="28" t="s">
        <v>11</v>
      </c>
      <c r="H353" s="28">
        <v>1</v>
      </c>
      <c r="I353" s="28" t="s">
        <v>11671</v>
      </c>
      <c r="J353" s="28" t="s">
        <v>11672</v>
      </c>
      <c r="K353" s="28" t="s">
        <v>11673</v>
      </c>
      <c r="L353">
        <v>2.9418954083030202E-3</v>
      </c>
      <c r="M353">
        <v>1.5035595962636351E-3</v>
      </c>
      <c r="N353">
        <v>0.99555454499543339</v>
      </c>
    </row>
    <row r="354" spans="1:14" x14ac:dyDescent="0.2">
      <c r="A354" s="28" t="s">
        <v>12915</v>
      </c>
      <c r="B354" s="28" t="s">
        <v>12916</v>
      </c>
      <c r="C354" s="28" t="s">
        <v>14</v>
      </c>
      <c r="D354" s="28" t="s">
        <v>407</v>
      </c>
      <c r="E354" t="b">
        <v>0</v>
      </c>
      <c r="F354" t="s">
        <v>11</v>
      </c>
      <c r="G354" s="28" t="s">
        <v>11</v>
      </c>
      <c r="H354" s="28">
        <v>1</v>
      </c>
      <c r="I354" s="28" t="s">
        <v>12917</v>
      </c>
      <c r="J354" s="28" t="s">
        <v>12918</v>
      </c>
      <c r="K354" s="28" t="s">
        <v>12919</v>
      </c>
      <c r="L354">
        <v>1.229421016073757E-3</v>
      </c>
      <c r="M354">
        <v>7.0793421536690412E-4</v>
      </c>
      <c r="N354">
        <v>0.99806264476855922</v>
      </c>
    </row>
    <row r="355" spans="1:14" x14ac:dyDescent="0.2">
      <c r="A355" s="28" t="s">
        <v>11732</v>
      </c>
      <c r="B355" s="28" t="s">
        <v>11733</v>
      </c>
      <c r="C355" s="28" t="s">
        <v>14</v>
      </c>
      <c r="D355" s="28" t="s">
        <v>4127</v>
      </c>
      <c r="E355" t="b">
        <v>0</v>
      </c>
      <c r="F355" t="s">
        <v>11</v>
      </c>
      <c r="G355" s="28" t="s">
        <v>11</v>
      </c>
      <c r="H355" s="28">
        <v>1</v>
      </c>
      <c r="I355" s="28" t="s">
        <v>11734</v>
      </c>
      <c r="J355" s="28" t="s">
        <v>11735</v>
      </c>
      <c r="K355" s="28" t="s">
        <v>11736</v>
      </c>
      <c r="L355">
        <v>6.9691884292653327E-8</v>
      </c>
      <c r="M355">
        <v>2.7958320601662741E-6</v>
      </c>
      <c r="N355">
        <v>0.99999713447605543</v>
      </c>
    </row>
    <row r="356" spans="1:14" x14ac:dyDescent="0.2">
      <c r="A356" s="28" t="s">
        <v>11365</v>
      </c>
      <c r="B356" s="28" t="s">
        <v>11366</v>
      </c>
      <c r="C356" s="28" t="s">
        <v>613</v>
      </c>
      <c r="D356" s="28" t="s">
        <v>6339</v>
      </c>
      <c r="E356" t="b">
        <v>0</v>
      </c>
      <c r="F356" t="s">
        <v>11</v>
      </c>
      <c r="G356" s="28" t="s">
        <v>11</v>
      </c>
      <c r="H356" s="28">
        <v>1</v>
      </c>
      <c r="I356" s="28" t="s">
        <v>11367</v>
      </c>
      <c r="J356" s="28" t="s">
        <v>11368</v>
      </c>
      <c r="K356" s="28" t="s">
        <v>11369</v>
      </c>
      <c r="L356">
        <v>7.2234525891250905E-4</v>
      </c>
      <c r="M356">
        <v>7.0780070875268012E-10</v>
      </c>
      <c r="N356">
        <v>0.99927765403328672</v>
      </c>
    </row>
    <row r="357" spans="1:14" x14ac:dyDescent="0.2">
      <c r="A357" s="28" t="s">
        <v>11752</v>
      </c>
      <c r="B357" s="28" t="s">
        <v>12880</v>
      </c>
      <c r="C357" s="28" t="s">
        <v>660</v>
      </c>
      <c r="D357" s="28" t="s">
        <v>4127</v>
      </c>
      <c r="E357" t="b">
        <v>1</v>
      </c>
      <c r="F357" t="s">
        <v>11</v>
      </c>
      <c r="G357" s="28" t="s">
        <v>11</v>
      </c>
      <c r="H357" s="28">
        <v>1</v>
      </c>
      <c r="I357" s="28" t="s">
        <v>12881</v>
      </c>
      <c r="J357" s="28" t="s">
        <v>12882</v>
      </c>
      <c r="K357" s="28" t="s">
        <v>12883</v>
      </c>
      <c r="L357">
        <v>1.4264403925093014E-25</v>
      </c>
      <c r="M357">
        <v>3.6335412579301406E-14</v>
      </c>
      <c r="N357">
        <v>0.99999999999996358</v>
      </c>
    </row>
    <row r="358" spans="1:14" x14ac:dyDescent="0.2">
      <c r="A358" s="28" t="s">
        <v>11752</v>
      </c>
      <c r="B358" s="28" t="s">
        <v>12876</v>
      </c>
      <c r="C358" s="28" t="s">
        <v>660</v>
      </c>
      <c r="D358" s="28" t="s">
        <v>4127</v>
      </c>
      <c r="E358" t="b">
        <v>1</v>
      </c>
      <c r="F358" t="s">
        <v>11</v>
      </c>
      <c r="G358" s="28" t="s">
        <v>11</v>
      </c>
      <c r="H358" s="28">
        <v>1</v>
      </c>
      <c r="I358" s="28" t="s">
        <v>12877</v>
      </c>
      <c r="J358" s="28" t="s">
        <v>12878</v>
      </c>
      <c r="K358" s="28" t="s">
        <v>12879</v>
      </c>
      <c r="L358">
        <v>7.5368182991309816E-26</v>
      </c>
      <c r="M358">
        <v>1.929385015745129E-13</v>
      </c>
      <c r="N358">
        <v>0.99999999999980704</v>
      </c>
    </row>
    <row r="359" spans="1:14" x14ac:dyDescent="0.2">
      <c r="A359" s="28" t="s">
        <v>11479</v>
      </c>
      <c r="B359" s="28" t="s">
        <v>11480</v>
      </c>
      <c r="C359" s="28" t="s">
        <v>14</v>
      </c>
      <c r="D359" s="28" t="s">
        <v>407</v>
      </c>
      <c r="E359" t="b">
        <v>0</v>
      </c>
      <c r="F359" t="s">
        <v>11</v>
      </c>
      <c r="G359" s="28" t="s">
        <v>11</v>
      </c>
      <c r="H359" s="28">
        <v>1</v>
      </c>
      <c r="I359" s="28" t="s">
        <v>11481</v>
      </c>
      <c r="J359" s="28" t="s">
        <v>11482</v>
      </c>
      <c r="K359" s="28" t="s">
        <v>19</v>
      </c>
      <c r="L359">
        <v>4.4067029367003251E-4</v>
      </c>
      <c r="M359">
        <v>4.9756707866385015E-4</v>
      </c>
      <c r="N359">
        <v>0.99906176262766622</v>
      </c>
    </row>
    <row r="360" spans="1:14" x14ac:dyDescent="0.2">
      <c r="A360" s="28" t="s">
        <v>11649</v>
      </c>
      <c r="B360" s="28" t="s">
        <v>11650</v>
      </c>
      <c r="C360" s="28" t="s">
        <v>74</v>
      </c>
      <c r="D360" s="28" t="s">
        <v>4127</v>
      </c>
      <c r="E360" t="b">
        <v>0</v>
      </c>
      <c r="F360" t="s">
        <v>11</v>
      </c>
      <c r="G360" s="28" t="s">
        <v>11</v>
      </c>
      <c r="H360" s="28">
        <v>1</v>
      </c>
      <c r="I360" s="28" t="s">
        <v>11651</v>
      </c>
      <c r="J360" s="28" t="s">
        <v>11652</v>
      </c>
      <c r="K360" s="28" t="s">
        <v>11653</v>
      </c>
      <c r="L360">
        <v>1.8787840772301775E-7</v>
      </c>
      <c r="M360">
        <v>1.6895199116692598E-9</v>
      </c>
      <c r="N360">
        <v>0.99999981043207242</v>
      </c>
    </row>
    <row r="361" spans="1:14" x14ac:dyDescent="0.2">
      <c r="A361" s="28" t="s">
        <v>12260</v>
      </c>
      <c r="B361" s="28" t="s">
        <v>12261</v>
      </c>
      <c r="C361" s="28" t="s">
        <v>74</v>
      </c>
      <c r="D361" s="28" t="s">
        <v>3036</v>
      </c>
      <c r="E361" t="b">
        <v>0</v>
      </c>
      <c r="F361" t="s">
        <v>11</v>
      </c>
      <c r="G361" s="28" t="s">
        <v>11</v>
      </c>
      <c r="H361" s="28">
        <v>1</v>
      </c>
      <c r="I361" s="28" t="s">
        <v>12262</v>
      </c>
      <c r="J361" s="28" t="s">
        <v>12263</v>
      </c>
      <c r="K361" s="28" t="s">
        <v>12264</v>
      </c>
      <c r="L361">
        <v>3.9036475101959585E-6</v>
      </c>
      <c r="M361">
        <v>9.5785137441385005E-8</v>
      </c>
      <c r="N361">
        <v>0.99999600056735238</v>
      </c>
    </row>
    <row r="362" spans="1:14" x14ac:dyDescent="0.2">
      <c r="A362" s="28" t="s">
        <v>1024</v>
      </c>
      <c r="B362" s="28" t="s">
        <v>1029</v>
      </c>
      <c r="C362" s="28" t="s">
        <v>14</v>
      </c>
      <c r="D362" s="28" t="s">
        <v>407</v>
      </c>
      <c r="E362" t="b">
        <v>0</v>
      </c>
      <c r="F362" t="s">
        <v>11</v>
      </c>
      <c r="G362" s="28" t="s">
        <v>11</v>
      </c>
      <c r="H362" s="28">
        <v>1</v>
      </c>
      <c r="I362" s="28" t="s">
        <v>1030</v>
      </c>
      <c r="J362" s="28" t="s">
        <v>9248</v>
      </c>
      <c r="K362" s="28" t="s">
        <v>9249</v>
      </c>
      <c r="L362">
        <v>6.0516398415798229E-7</v>
      </c>
      <c r="M362">
        <v>1.3496514184620748E-5</v>
      </c>
      <c r="N362">
        <v>0.99998589832183116</v>
      </c>
    </row>
    <row r="363" spans="1:14" x14ac:dyDescent="0.2">
      <c r="A363" s="28" t="s">
        <v>12853</v>
      </c>
      <c r="B363" s="28" t="s">
        <v>12854</v>
      </c>
      <c r="C363" s="28" t="s">
        <v>74</v>
      </c>
      <c r="D363" s="28" t="s">
        <v>4127</v>
      </c>
      <c r="E363" t="b">
        <v>0</v>
      </c>
      <c r="F363" t="s">
        <v>11</v>
      </c>
      <c r="G363" s="28" t="s">
        <v>11</v>
      </c>
      <c r="H363" s="28">
        <v>1</v>
      </c>
      <c r="I363" s="28" t="s">
        <v>12855</v>
      </c>
      <c r="J363" s="28" t="s">
        <v>12856</v>
      </c>
      <c r="K363" s="28" t="s">
        <v>12857</v>
      </c>
      <c r="L363">
        <v>7.7316267492219043E-8</v>
      </c>
      <c r="M363">
        <v>4.5329675995705735E-10</v>
      </c>
      <c r="N363">
        <v>0.99999992223043566</v>
      </c>
    </row>
    <row r="364" spans="1:14" x14ac:dyDescent="0.2">
      <c r="A364" s="28" t="s">
        <v>11419</v>
      </c>
      <c r="B364" s="28" t="s">
        <v>11926</v>
      </c>
      <c r="C364" s="28" t="s">
        <v>74</v>
      </c>
      <c r="D364" s="28" t="s">
        <v>8821</v>
      </c>
      <c r="E364" t="b">
        <v>0</v>
      </c>
      <c r="F364" t="s">
        <v>11</v>
      </c>
      <c r="G364" s="28" t="s">
        <v>11</v>
      </c>
      <c r="H364" s="28">
        <v>1</v>
      </c>
      <c r="I364" s="28" t="s">
        <v>11927</v>
      </c>
      <c r="J364" s="28" t="s">
        <v>11928</v>
      </c>
      <c r="K364" s="28" t="s">
        <v>11929</v>
      </c>
      <c r="L364">
        <v>1.1257488217458346E-5</v>
      </c>
      <c r="M364">
        <v>1.4888698061461949E-6</v>
      </c>
      <c r="N364">
        <v>0.99998725364197638</v>
      </c>
    </row>
    <row r="365" spans="1:14" x14ac:dyDescent="0.2">
      <c r="A365" s="28" t="s">
        <v>11419</v>
      </c>
      <c r="B365" s="28" t="s">
        <v>11661</v>
      </c>
      <c r="C365" s="28" t="s">
        <v>74</v>
      </c>
      <c r="D365" s="28" t="s">
        <v>4127</v>
      </c>
      <c r="E365" t="b">
        <v>0</v>
      </c>
      <c r="F365" t="s">
        <v>11</v>
      </c>
      <c r="G365" s="28" t="s">
        <v>11</v>
      </c>
      <c r="H365" s="28">
        <v>1</v>
      </c>
      <c r="I365" s="28" t="s">
        <v>11422</v>
      </c>
      <c r="J365" s="28" t="s">
        <v>11662</v>
      </c>
      <c r="K365" s="28" t="s">
        <v>11663</v>
      </c>
      <c r="L365">
        <v>5.5759754606422526E-4</v>
      </c>
      <c r="M365">
        <v>2.2549137238936033E-9</v>
      </c>
      <c r="N365">
        <v>0.99944240019902209</v>
      </c>
    </row>
    <row r="366" spans="1:14" x14ac:dyDescent="0.2">
      <c r="A366" s="28" t="s">
        <v>11419</v>
      </c>
      <c r="B366" s="28" t="s">
        <v>11420</v>
      </c>
      <c r="C366" s="28" t="s">
        <v>74</v>
      </c>
      <c r="D366" s="28" t="s">
        <v>407</v>
      </c>
      <c r="E366" t="b">
        <v>0</v>
      </c>
      <c r="F366" t="s">
        <v>11</v>
      </c>
      <c r="G366" s="28" t="s">
        <v>11</v>
      </c>
      <c r="H366" s="28">
        <v>1</v>
      </c>
      <c r="I366" s="28" t="s">
        <v>11421</v>
      </c>
      <c r="J366" s="28" t="s">
        <v>11422</v>
      </c>
      <c r="K366" s="28" t="s">
        <v>11423</v>
      </c>
      <c r="L366">
        <v>1.1055764759615457E-2</v>
      </c>
      <c r="M366">
        <v>2.6395080904741523E-6</v>
      </c>
      <c r="N366">
        <v>0.98894159573229412</v>
      </c>
    </row>
    <row r="367" spans="1:14" x14ac:dyDescent="0.2">
      <c r="A367" s="28" t="s">
        <v>11419</v>
      </c>
      <c r="B367" s="28" t="s">
        <v>11995</v>
      </c>
      <c r="C367" s="28" t="s">
        <v>4</v>
      </c>
      <c r="D367" s="28" t="s">
        <v>407</v>
      </c>
      <c r="E367" t="b">
        <v>1</v>
      </c>
      <c r="F367" t="s">
        <v>11</v>
      </c>
      <c r="G367" s="28" t="s">
        <v>11</v>
      </c>
      <c r="H367" s="28">
        <v>1</v>
      </c>
      <c r="I367" s="28" t="s">
        <v>11996</v>
      </c>
      <c r="J367" s="28" t="s">
        <v>11997</v>
      </c>
      <c r="K367" s="28" t="s">
        <v>11998</v>
      </c>
      <c r="L367">
        <v>3.1846819307252919E-29</v>
      </c>
      <c r="M367">
        <v>6.4566314304671477E-16</v>
      </c>
      <c r="N367">
        <v>0.99999999999999933</v>
      </c>
    </row>
    <row r="368" spans="1:14" x14ac:dyDescent="0.2">
      <c r="A368" s="28" t="s">
        <v>11791</v>
      </c>
      <c r="B368" s="28" t="s">
        <v>12837</v>
      </c>
      <c r="C368" s="28" t="s">
        <v>14</v>
      </c>
      <c r="D368" s="28" t="s">
        <v>3906</v>
      </c>
      <c r="E368" t="b">
        <v>0</v>
      </c>
      <c r="F368" t="s">
        <v>11</v>
      </c>
      <c r="G368" s="28" t="s">
        <v>11</v>
      </c>
      <c r="H368" s="28">
        <v>1</v>
      </c>
      <c r="I368" s="28" t="s">
        <v>12838</v>
      </c>
      <c r="J368" s="28" t="s">
        <v>12839</v>
      </c>
      <c r="K368" s="28" t="s">
        <v>12840</v>
      </c>
      <c r="L368">
        <v>0.47514767005769359</v>
      </c>
      <c r="M368">
        <v>5.4583017962421592E-6</v>
      </c>
      <c r="N368">
        <v>0.52484687164051014</v>
      </c>
    </row>
    <row r="369" spans="1:14" x14ac:dyDescent="0.2">
      <c r="A369" s="28" t="s">
        <v>11738</v>
      </c>
      <c r="B369" s="28" t="s">
        <v>12891</v>
      </c>
      <c r="C369" s="28" t="s">
        <v>14</v>
      </c>
      <c r="D369" s="28" t="s">
        <v>407</v>
      </c>
      <c r="E369" t="b">
        <v>0</v>
      </c>
      <c r="F369" t="s">
        <v>11</v>
      </c>
      <c r="G369" s="28" t="s">
        <v>11</v>
      </c>
      <c r="H369" s="28">
        <v>1</v>
      </c>
      <c r="I369" s="28" t="s">
        <v>12892</v>
      </c>
      <c r="J369" s="28" t="s">
        <v>12893</v>
      </c>
      <c r="K369" s="28" t="s">
        <v>12894</v>
      </c>
      <c r="L369">
        <v>4.2533084768867981E-8</v>
      </c>
      <c r="M369">
        <v>7.9424762045136057E-7</v>
      </c>
      <c r="N369">
        <v>0.99999916321929472</v>
      </c>
    </row>
    <row r="370" spans="1:14" x14ac:dyDescent="0.2">
      <c r="A370" s="28" t="s">
        <v>12226</v>
      </c>
      <c r="B370" s="28" t="s">
        <v>12227</v>
      </c>
      <c r="C370" s="28" t="s">
        <v>4</v>
      </c>
      <c r="D370" s="28" t="s">
        <v>4127</v>
      </c>
      <c r="E370" t="b">
        <v>1</v>
      </c>
      <c r="F370" t="s">
        <v>11</v>
      </c>
      <c r="G370" s="28" t="s">
        <v>11</v>
      </c>
      <c r="H370" s="28">
        <v>1</v>
      </c>
      <c r="I370" s="28" t="s">
        <v>19</v>
      </c>
      <c r="J370" s="28" t="s">
        <v>12483</v>
      </c>
      <c r="K370" s="28" t="s">
        <v>12484</v>
      </c>
      <c r="L370">
        <v>1.1622521957681973E-28</v>
      </c>
      <c r="M370">
        <v>6.1953959381083675E-18</v>
      </c>
      <c r="N370">
        <v>1</v>
      </c>
    </row>
    <row r="371" spans="1:14" x14ac:dyDescent="0.2">
      <c r="A371" s="28" t="s">
        <v>12226</v>
      </c>
      <c r="B371" s="28" t="s">
        <v>12227</v>
      </c>
      <c r="C371" s="28" t="s">
        <v>14</v>
      </c>
      <c r="D371" s="28" t="s">
        <v>4127</v>
      </c>
      <c r="E371" t="b">
        <v>0</v>
      </c>
      <c r="F371" t="s">
        <v>11</v>
      </c>
      <c r="G371" s="28" t="s">
        <v>11</v>
      </c>
      <c r="H371" s="28">
        <v>1</v>
      </c>
      <c r="I371" s="28" t="s">
        <v>19</v>
      </c>
      <c r="J371" s="28" t="s">
        <v>12228</v>
      </c>
      <c r="K371" s="28" t="s">
        <v>12229</v>
      </c>
      <c r="L371">
        <v>7.4089111770160761E-4</v>
      </c>
      <c r="M371">
        <v>1.4272338898513497E-3</v>
      </c>
      <c r="N371">
        <v>0.99783187499244708</v>
      </c>
    </row>
    <row r="372" spans="1:14" x14ac:dyDescent="0.2">
      <c r="A372" s="28" t="s">
        <v>11613</v>
      </c>
      <c r="B372" s="28" t="s">
        <v>11819</v>
      </c>
      <c r="C372" s="28" t="s">
        <v>4</v>
      </c>
      <c r="D372" s="28" t="s">
        <v>4127</v>
      </c>
      <c r="E372" t="b">
        <v>1</v>
      </c>
      <c r="F372" t="s">
        <v>11</v>
      </c>
      <c r="G372" s="28" t="s">
        <v>11</v>
      </c>
      <c r="H372" s="28">
        <v>1</v>
      </c>
      <c r="I372" s="28" t="s">
        <v>11820</v>
      </c>
      <c r="J372" s="28" t="s">
        <v>11821</v>
      </c>
      <c r="K372" s="28" t="s">
        <v>11822</v>
      </c>
      <c r="L372">
        <v>7.6934298720920678E-27</v>
      </c>
      <c r="M372">
        <v>2.2380093684031856E-16</v>
      </c>
      <c r="N372">
        <v>0.99999999999999978</v>
      </c>
    </row>
    <row r="373" spans="1:14" x14ac:dyDescent="0.2">
      <c r="A373" s="28" t="s">
        <v>11613</v>
      </c>
      <c r="B373" s="28" t="s">
        <v>12850</v>
      </c>
      <c r="C373" s="28" t="s">
        <v>4</v>
      </c>
      <c r="D373" s="28" t="s">
        <v>4127</v>
      </c>
      <c r="E373" t="b">
        <v>1</v>
      </c>
      <c r="F373" t="s">
        <v>11</v>
      </c>
      <c r="G373" s="28" t="s">
        <v>11</v>
      </c>
      <c r="H373" s="28">
        <v>1</v>
      </c>
      <c r="I373" s="28" t="s">
        <v>12851</v>
      </c>
      <c r="J373" s="28" t="s">
        <v>11614</v>
      </c>
      <c r="K373" s="28" t="s">
        <v>12852</v>
      </c>
      <c r="L373">
        <v>3.7814939494393976E-28</v>
      </c>
      <c r="M373">
        <v>1.1997532518262379E-15</v>
      </c>
      <c r="N373">
        <v>0.99999999999999889</v>
      </c>
    </row>
    <row r="374" spans="1:14" x14ac:dyDescent="0.2">
      <c r="A374" s="28" t="s">
        <v>1057</v>
      </c>
      <c r="B374" s="28" t="s">
        <v>3714</v>
      </c>
      <c r="C374" s="28" t="s">
        <v>14</v>
      </c>
      <c r="D374" s="28" t="s">
        <v>3710</v>
      </c>
      <c r="E374" t="b">
        <v>0</v>
      </c>
      <c r="F374" t="s">
        <v>11</v>
      </c>
      <c r="G374" s="28" t="s">
        <v>11</v>
      </c>
      <c r="H374" s="28">
        <v>1</v>
      </c>
      <c r="I374" s="28" t="s">
        <v>9735</v>
      </c>
      <c r="J374" s="28" t="s">
        <v>3728</v>
      </c>
      <c r="K374" s="28" t="s">
        <v>9736</v>
      </c>
      <c r="L374">
        <v>2.3832611543960337E-6</v>
      </c>
      <c r="M374">
        <v>1.0807272934426534E-6</v>
      </c>
      <c r="N374">
        <v>0.99999653601155214</v>
      </c>
    </row>
    <row r="375" spans="1:14" x14ac:dyDescent="0.2">
      <c r="A375" s="28" t="s">
        <v>11397</v>
      </c>
      <c r="B375" s="28" t="s">
        <v>11909</v>
      </c>
      <c r="C375" s="28" t="s">
        <v>74</v>
      </c>
      <c r="D375" s="28" t="s">
        <v>407</v>
      </c>
      <c r="E375" t="b">
        <v>0</v>
      </c>
      <c r="F375" t="s">
        <v>11</v>
      </c>
      <c r="G375" s="28" t="s">
        <v>11</v>
      </c>
      <c r="H375" s="28">
        <v>1</v>
      </c>
      <c r="I375" s="28" t="s">
        <v>19</v>
      </c>
      <c r="J375" s="28" t="s">
        <v>11910</v>
      </c>
      <c r="K375" s="28" t="s">
        <v>11911</v>
      </c>
      <c r="L375">
        <v>5.4337386813571131E-4</v>
      </c>
      <c r="M375">
        <v>3.6112045506344101E-2</v>
      </c>
      <c r="N375">
        <v>0.9633445806255202</v>
      </c>
    </row>
    <row r="376" spans="1:14" x14ac:dyDescent="0.2">
      <c r="A376" s="28" t="s">
        <v>11851</v>
      </c>
      <c r="B376" s="28" t="s">
        <v>11852</v>
      </c>
      <c r="C376" s="28" t="s">
        <v>74</v>
      </c>
      <c r="D376" s="28" t="s">
        <v>6339</v>
      </c>
      <c r="E376" t="b">
        <v>0</v>
      </c>
      <c r="F376" t="s">
        <v>11</v>
      </c>
      <c r="G376" s="28" t="s">
        <v>11</v>
      </c>
      <c r="H376" s="28">
        <v>1</v>
      </c>
      <c r="I376" s="28" t="s">
        <v>11853</v>
      </c>
      <c r="J376" s="28" t="s">
        <v>11854</v>
      </c>
      <c r="K376" s="28" t="s">
        <v>19</v>
      </c>
      <c r="L376">
        <v>8.7409875868174534E-7</v>
      </c>
      <c r="M376">
        <v>1.8340114454149156E-8</v>
      </c>
      <c r="N376">
        <v>0.99999910756112698</v>
      </c>
    </row>
    <row r="377" spans="1:14" x14ac:dyDescent="0.2">
      <c r="A377" s="28" t="s">
        <v>12283</v>
      </c>
      <c r="B377" s="28" t="s">
        <v>12284</v>
      </c>
      <c r="C377" s="28" t="s">
        <v>14</v>
      </c>
      <c r="D377" s="28" t="s">
        <v>4127</v>
      </c>
      <c r="E377" t="b">
        <v>0</v>
      </c>
      <c r="F377" t="s">
        <v>11</v>
      </c>
      <c r="G377" s="28" t="s">
        <v>11</v>
      </c>
      <c r="H377" s="28">
        <v>1</v>
      </c>
      <c r="I377" s="28" t="s">
        <v>12285</v>
      </c>
      <c r="J377" s="28" t="s">
        <v>12286</v>
      </c>
      <c r="K377" s="28" t="s">
        <v>12287</v>
      </c>
      <c r="L377">
        <v>1.3632882281512071E-5</v>
      </c>
      <c r="M377">
        <v>2.7579473451740063E-7</v>
      </c>
      <c r="N377">
        <v>0.99998609132298399</v>
      </c>
    </row>
    <row r="378" spans="1:14" x14ac:dyDescent="0.2">
      <c r="A378" s="28" t="s">
        <v>12156</v>
      </c>
      <c r="B378" s="28" t="s">
        <v>12157</v>
      </c>
      <c r="C378" s="28" t="s">
        <v>74</v>
      </c>
      <c r="D378" s="28" t="s">
        <v>4127</v>
      </c>
      <c r="E378" t="b">
        <v>0</v>
      </c>
      <c r="F378" t="s">
        <v>11</v>
      </c>
      <c r="G378" s="28" t="s">
        <v>11</v>
      </c>
      <c r="H378" s="28">
        <v>1</v>
      </c>
      <c r="I378" s="28" t="s">
        <v>12158</v>
      </c>
      <c r="J378" s="28" t="s">
        <v>12159</v>
      </c>
      <c r="K378" s="28" t="s">
        <v>12160</v>
      </c>
      <c r="L378">
        <v>1.1844674996003376E-6</v>
      </c>
      <c r="M378">
        <v>3.1898027206750331E-8</v>
      </c>
      <c r="N378">
        <v>0.99999878363447314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28482-8A3A-47D1-9435-E067FE113EDE}">
  <dimension ref="A1:W295"/>
  <sheetViews>
    <sheetView topLeftCell="A269" zoomScale="130" zoomScaleNormal="130" workbookViewId="0">
      <selection activeCell="F282" sqref="F282:I282"/>
    </sheetView>
  </sheetViews>
  <sheetFormatPr defaultRowHeight="12.75" x14ac:dyDescent="0.2"/>
  <cols>
    <col min="1" max="1" width="12" customWidth="1"/>
    <col min="2" max="2" width="12.140625" customWidth="1"/>
    <col min="3" max="3" width="10" customWidth="1"/>
    <col min="4" max="5" width="13" customWidth="1"/>
    <col min="9" max="9" width="10" customWidth="1"/>
    <col min="10" max="10" width="13" customWidth="1"/>
    <col min="15" max="15" width="10" customWidth="1"/>
    <col min="16" max="17" width="13" customWidth="1"/>
    <col min="21" max="21" width="10" customWidth="1"/>
    <col min="22" max="22" width="13" customWidth="1"/>
  </cols>
  <sheetData>
    <row r="1" spans="1:23" x14ac:dyDescent="0.2">
      <c r="A1" s="44" t="s">
        <v>12935</v>
      </c>
      <c r="B1" s="44"/>
      <c r="C1" s="44"/>
      <c r="D1" s="44"/>
      <c r="E1" s="44"/>
      <c r="G1" s="44" t="s">
        <v>12936</v>
      </c>
      <c r="H1" s="44"/>
      <c r="I1" s="44"/>
      <c r="J1" s="44"/>
      <c r="K1" s="44"/>
      <c r="M1" s="44" t="s">
        <v>12935</v>
      </c>
      <c r="N1" s="44"/>
      <c r="O1" s="44"/>
      <c r="P1" s="44"/>
      <c r="Q1" s="44"/>
      <c r="S1" s="44" t="s">
        <v>12936</v>
      </c>
      <c r="T1" s="44"/>
      <c r="U1" s="44"/>
      <c r="V1" s="44"/>
      <c r="W1" s="44"/>
    </row>
    <row r="2" spans="1:23" x14ac:dyDescent="0.2">
      <c r="A2" t="s">
        <v>0</v>
      </c>
      <c r="B2" t="s">
        <v>11</v>
      </c>
      <c r="C2" t="s">
        <v>10</v>
      </c>
      <c r="D2" t="s">
        <v>9</v>
      </c>
      <c r="E2" t="s">
        <v>9076</v>
      </c>
      <c r="G2" t="s">
        <v>0</v>
      </c>
      <c r="H2" t="s">
        <v>11</v>
      </c>
      <c r="I2" t="s">
        <v>10</v>
      </c>
      <c r="J2" t="s">
        <v>9</v>
      </c>
      <c r="K2" s="2" t="s">
        <v>9076</v>
      </c>
      <c r="M2" t="s">
        <v>0</v>
      </c>
      <c r="N2" t="s">
        <v>10</v>
      </c>
      <c r="O2" t="s">
        <v>11</v>
      </c>
      <c r="P2" t="s">
        <v>9</v>
      </c>
      <c r="Q2" s="2" t="s">
        <v>9076</v>
      </c>
      <c r="S2" t="s">
        <v>0</v>
      </c>
      <c r="T2" t="s">
        <v>10</v>
      </c>
      <c r="U2" t="s">
        <v>11</v>
      </c>
      <c r="V2" t="s">
        <v>9</v>
      </c>
      <c r="W2" s="2" t="s">
        <v>9076</v>
      </c>
    </row>
    <row r="3" spans="1:23" x14ac:dyDescent="0.2">
      <c r="A3" t="s">
        <v>12206</v>
      </c>
      <c r="B3">
        <v>1</v>
      </c>
      <c r="C3">
        <v>1</v>
      </c>
      <c r="D3">
        <v>0</v>
      </c>
      <c r="E3">
        <f>SUM(Table20[[#This Row],[Use]:[Background]])</f>
        <v>2</v>
      </c>
      <c r="G3" t="s">
        <v>12206</v>
      </c>
      <c r="H3">
        <v>1</v>
      </c>
      <c r="I3">
        <v>1</v>
      </c>
      <c r="J3">
        <v>0</v>
      </c>
      <c r="K3" s="2">
        <f>SUM(Table21[[#This Row],[Use]:[Background]])</f>
        <v>2</v>
      </c>
      <c r="M3" t="s">
        <v>12206</v>
      </c>
      <c r="N3">
        <f>Table20[[#This Row],[Creation]]/Table20[[#This Row],[TOTAL]]</f>
        <v>0.5</v>
      </c>
      <c r="O3">
        <f>Table20[[#This Row],[Use]]/Table20[[#This Row],[TOTAL]]</f>
        <v>0.5</v>
      </c>
      <c r="P3">
        <f>Table20[[#This Row],[Background]]/Table20[[#This Row],[TOTAL]]</f>
        <v>0</v>
      </c>
      <c r="Q3" s="2">
        <f>SUM(Table2023[[#This Row],[Creation]:[Background]])</f>
        <v>1</v>
      </c>
      <c r="S3" t="s">
        <v>12206</v>
      </c>
      <c r="T3">
        <f>Table21[[#This Row],[Creation]]/Table21[[#This Row],[TOTAL]]</f>
        <v>0.5</v>
      </c>
      <c r="U3">
        <f>Table21[[#This Row],[Use]]/Table21[[#This Row],[TOTAL]]</f>
        <v>0.5</v>
      </c>
      <c r="V3">
        <f>Table21[[#This Row],[Background]]/Table21[[#This Row],[TOTAL]]</f>
        <v>0</v>
      </c>
      <c r="W3" s="2">
        <f>SUM(Table2125[[#This Row],[Creation]:[Background]])</f>
        <v>1</v>
      </c>
    </row>
    <row r="4" spans="1:23" x14ac:dyDescent="0.2">
      <c r="A4" t="s">
        <v>11840</v>
      </c>
      <c r="B4">
        <v>0</v>
      </c>
      <c r="C4">
        <v>1</v>
      </c>
      <c r="D4">
        <v>0</v>
      </c>
      <c r="E4">
        <f>SUM(Table20[[#This Row],[Use]:[Background]])</f>
        <v>1</v>
      </c>
      <c r="G4" t="s">
        <v>11840</v>
      </c>
      <c r="H4">
        <v>0</v>
      </c>
      <c r="I4">
        <v>1</v>
      </c>
      <c r="J4">
        <v>0</v>
      </c>
      <c r="K4" s="2">
        <f>SUM(Table21[[#This Row],[Use]:[Background]])</f>
        <v>1</v>
      </c>
      <c r="M4" t="s">
        <v>11840</v>
      </c>
      <c r="N4">
        <f>Table20[[#This Row],[Creation]]/Table20[[#This Row],[TOTAL]]</f>
        <v>1</v>
      </c>
      <c r="O4">
        <f>Table20[[#This Row],[Use]]/Table20[[#This Row],[TOTAL]]</f>
        <v>0</v>
      </c>
      <c r="P4">
        <f>Table20[[#This Row],[Background]]/Table20[[#This Row],[TOTAL]]</f>
        <v>0</v>
      </c>
      <c r="Q4" s="2">
        <f>SUM(Table2023[[#This Row],[Creation]:[Background]])</f>
        <v>1</v>
      </c>
      <c r="S4" t="s">
        <v>11840</v>
      </c>
      <c r="T4">
        <f>Table21[[#This Row],[Creation]]/Table21[[#This Row],[TOTAL]]</f>
        <v>1</v>
      </c>
      <c r="U4">
        <f>Table21[[#This Row],[Use]]/Table21[[#This Row],[TOTAL]]</f>
        <v>0</v>
      </c>
      <c r="V4">
        <f>Table21[[#This Row],[Background]]/Table21[[#This Row],[TOTAL]]</f>
        <v>0</v>
      </c>
      <c r="W4" s="2">
        <f>SUM(Table2125[[#This Row],[Creation]:[Background]])</f>
        <v>1</v>
      </c>
    </row>
    <row r="5" spans="1:23" x14ac:dyDescent="0.2">
      <c r="A5" t="s">
        <v>12793</v>
      </c>
      <c r="B5">
        <v>1</v>
      </c>
      <c r="C5">
        <v>0</v>
      </c>
      <c r="D5">
        <v>0</v>
      </c>
      <c r="E5">
        <f>SUM(Table20[[#This Row],[Use]:[Background]])</f>
        <v>1</v>
      </c>
      <c r="G5" t="s">
        <v>12793</v>
      </c>
      <c r="H5">
        <v>1</v>
      </c>
      <c r="I5">
        <v>0</v>
      </c>
      <c r="J5">
        <v>0</v>
      </c>
      <c r="K5" s="2">
        <f>SUM(Table21[[#This Row],[Use]:[Background]])</f>
        <v>1</v>
      </c>
      <c r="M5" t="s">
        <v>12793</v>
      </c>
      <c r="N5">
        <f>Table20[[#This Row],[Creation]]/Table20[[#This Row],[TOTAL]]</f>
        <v>0</v>
      </c>
      <c r="O5">
        <f>Table20[[#This Row],[Use]]/Table20[[#This Row],[TOTAL]]</f>
        <v>1</v>
      </c>
      <c r="P5">
        <f>Table20[[#This Row],[Background]]/Table20[[#This Row],[TOTAL]]</f>
        <v>0</v>
      </c>
      <c r="Q5" s="2">
        <f>SUM(Table2023[[#This Row],[Creation]:[Background]])</f>
        <v>1</v>
      </c>
      <c r="S5" t="s">
        <v>12793</v>
      </c>
      <c r="T5">
        <f>Table21[[#This Row],[Creation]]/Table21[[#This Row],[TOTAL]]</f>
        <v>0</v>
      </c>
      <c r="U5">
        <f>Table21[[#This Row],[Use]]/Table21[[#This Row],[TOTAL]]</f>
        <v>1</v>
      </c>
      <c r="V5">
        <f>Table21[[#This Row],[Background]]/Table21[[#This Row],[TOTAL]]</f>
        <v>0</v>
      </c>
      <c r="W5" s="2">
        <f>SUM(Table2125[[#This Row],[Creation]:[Background]])</f>
        <v>1</v>
      </c>
    </row>
    <row r="6" spans="1:23" x14ac:dyDescent="0.2">
      <c r="A6" t="s">
        <v>12188</v>
      </c>
      <c r="B6">
        <v>1</v>
      </c>
      <c r="C6">
        <v>0</v>
      </c>
      <c r="D6">
        <v>0</v>
      </c>
      <c r="E6">
        <f>SUM(Table20[[#This Row],[Use]:[Background]])</f>
        <v>1</v>
      </c>
      <c r="G6" t="s">
        <v>12188</v>
      </c>
      <c r="H6">
        <v>0</v>
      </c>
      <c r="I6">
        <v>1</v>
      </c>
      <c r="J6">
        <v>0</v>
      </c>
      <c r="K6" s="2">
        <f>SUM(Table21[[#This Row],[Use]:[Background]])</f>
        <v>1</v>
      </c>
      <c r="M6" t="s">
        <v>12188</v>
      </c>
      <c r="N6">
        <f>Table20[[#This Row],[Creation]]/Table20[[#This Row],[TOTAL]]</f>
        <v>0</v>
      </c>
      <c r="O6">
        <f>Table20[[#This Row],[Use]]/Table20[[#This Row],[TOTAL]]</f>
        <v>1</v>
      </c>
      <c r="P6">
        <f>Table20[[#This Row],[Background]]/Table20[[#This Row],[TOTAL]]</f>
        <v>0</v>
      </c>
      <c r="Q6" s="2">
        <f>SUM(Table2023[[#This Row],[Creation]:[Background]])</f>
        <v>1</v>
      </c>
      <c r="S6" t="s">
        <v>12188</v>
      </c>
      <c r="T6">
        <f>Table21[[#This Row],[Creation]]/Table21[[#This Row],[TOTAL]]</f>
        <v>1</v>
      </c>
      <c r="U6">
        <f>Table21[[#This Row],[Use]]/Table21[[#This Row],[TOTAL]]</f>
        <v>0</v>
      </c>
      <c r="V6">
        <f>Table21[[#This Row],[Background]]/Table21[[#This Row],[TOTAL]]</f>
        <v>0</v>
      </c>
      <c r="W6" s="2">
        <f>SUM(Table2125[[#This Row],[Creation]:[Background]])</f>
        <v>1</v>
      </c>
    </row>
    <row r="7" spans="1:23" x14ac:dyDescent="0.2">
      <c r="A7" t="s">
        <v>11582</v>
      </c>
      <c r="B7">
        <v>1</v>
      </c>
      <c r="C7">
        <v>0</v>
      </c>
      <c r="D7">
        <v>0</v>
      </c>
      <c r="E7">
        <f>SUM(Table20[[#This Row],[Use]:[Background]])</f>
        <v>1</v>
      </c>
      <c r="G7" t="s">
        <v>11582</v>
      </c>
      <c r="H7">
        <v>1</v>
      </c>
      <c r="I7">
        <v>0</v>
      </c>
      <c r="J7">
        <v>0</v>
      </c>
      <c r="K7" s="2">
        <f>SUM(Table21[[#This Row],[Use]:[Background]])</f>
        <v>1</v>
      </c>
      <c r="M7" t="s">
        <v>11582</v>
      </c>
      <c r="N7">
        <f>Table20[[#This Row],[Creation]]/Table20[[#This Row],[TOTAL]]</f>
        <v>0</v>
      </c>
      <c r="O7">
        <f>Table20[[#This Row],[Use]]/Table20[[#This Row],[TOTAL]]</f>
        <v>1</v>
      </c>
      <c r="P7">
        <f>Table20[[#This Row],[Background]]/Table20[[#This Row],[TOTAL]]</f>
        <v>0</v>
      </c>
      <c r="Q7" s="2">
        <f>SUM(Table2023[[#This Row],[Creation]:[Background]])</f>
        <v>1</v>
      </c>
      <c r="S7" t="s">
        <v>11582</v>
      </c>
      <c r="T7">
        <f>Table21[[#This Row],[Creation]]/Table21[[#This Row],[TOTAL]]</f>
        <v>0</v>
      </c>
      <c r="U7">
        <f>Table21[[#This Row],[Use]]/Table21[[#This Row],[TOTAL]]</f>
        <v>1</v>
      </c>
      <c r="V7">
        <f>Table21[[#This Row],[Background]]/Table21[[#This Row],[TOTAL]]</f>
        <v>0</v>
      </c>
      <c r="W7" s="2">
        <f>SUM(Table2125[[#This Row],[Creation]:[Background]])</f>
        <v>1</v>
      </c>
    </row>
    <row r="8" spans="1:23" x14ac:dyDescent="0.2">
      <c r="A8" t="s">
        <v>12112</v>
      </c>
      <c r="B8">
        <v>1</v>
      </c>
      <c r="C8">
        <v>0</v>
      </c>
      <c r="D8">
        <v>0</v>
      </c>
      <c r="E8">
        <f>SUM(Table20[[#This Row],[Use]:[Background]])</f>
        <v>1</v>
      </c>
      <c r="G8" t="s">
        <v>12112</v>
      </c>
      <c r="H8">
        <v>1</v>
      </c>
      <c r="I8">
        <v>0</v>
      </c>
      <c r="J8">
        <v>0</v>
      </c>
      <c r="K8" s="2">
        <f>SUM(Table21[[#This Row],[Use]:[Background]])</f>
        <v>1</v>
      </c>
      <c r="M8" t="s">
        <v>12112</v>
      </c>
      <c r="N8">
        <f>Table20[[#This Row],[Creation]]/Table20[[#This Row],[TOTAL]]</f>
        <v>0</v>
      </c>
      <c r="O8">
        <f>Table20[[#This Row],[Use]]/Table20[[#This Row],[TOTAL]]</f>
        <v>1</v>
      </c>
      <c r="P8">
        <f>Table20[[#This Row],[Background]]/Table20[[#This Row],[TOTAL]]</f>
        <v>0</v>
      </c>
      <c r="Q8" s="2">
        <f>SUM(Table2023[[#This Row],[Creation]:[Background]])</f>
        <v>1</v>
      </c>
      <c r="S8" t="s">
        <v>12112</v>
      </c>
      <c r="T8">
        <f>Table21[[#This Row],[Creation]]/Table21[[#This Row],[TOTAL]]</f>
        <v>0</v>
      </c>
      <c r="U8">
        <f>Table21[[#This Row],[Use]]/Table21[[#This Row],[TOTAL]]</f>
        <v>1</v>
      </c>
      <c r="V8">
        <f>Table21[[#This Row],[Background]]/Table21[[#This Row],[TOTAL]]</f>
        <v>0</v>
      </c>
      <c r="W8" s="2">
        <f>SUM(Table2125[[#This Row],[Creation]:[Background]])</f>
        <v>1</v>
      </c>
    </row>
    <row r="9" spans="1:23" x14ac:dyDescent="0.2">
      <c r="A9" t="s">
        <v>12728</v>
      </c>
      <c r="B9">
        <v>0</v>
      </c>
      <c r="C9">
        <v>1</v>
      </c>
      <c r="D9">
        <v>0</v>
      </c>
      <c r="E9">
        <f>SUM(Table20[[#This Row],[Use]:[Background]])</f>
        <v>1</v>
      </c>
      <c r="G9" t="s">
        <v>12728</v>
      </c>
      <c r="H9">
        <v>0</v>
      </c>
      <c r="I9">
        <v>1</v>
      </c>
      <c r="J9">
        <v>0</v>
      </c>
      <c r="K9" s="2">
        <f>SUM(Table21[[#This Row],[Use]:[Background]])</f>
        <v>1</v>
      </c>
      <c r="M9" t="s">
        <v>12728</v>
      </c>
      <c r="N9">
        <f>Table20[[#This Row],[Creation]]/Table20[[#This Row],[TOTAL]]</f>
        <v>1</v>
      </c>
      <c r="O9">
        <f>Table20[[#This Row],[Use]]/Table20[[#This Row],[TOTAL]]</f>
        <v>0</v>
      </c>
      <c r="P9">
        <f>Table20[[#This Row],[Background]]/Table20[[#This Row],[TOTAL]]</f>
        <v>0</v>
      </c>
      <c r="Q9" s="2">
        <f>SUM(Table2023[[#This Row],[Creation]:[Background]])</f>
        <v>1</v>
      </c>
      <c r="S9" t="s">
        <v>12728</v>
      </c>
      <c r="T9">
        <f>Table21[[#This Row],[Creation]]/Table21[[#This Row],[TOTAL]]</f>
        <v>1</v>
      </c>
      <c r="U9">
        <f>Table21[[#This Row],[Use]]/Table21[[#This Row],[TOTAL]]</f>
        <v>0</v>
      </c>
      <c r="V9">
        <f>Table21[[#This Row],[Background]]/Table21[[#This Row],[TOTAL]]</f>
        <v>0</v>
      </c>
      <c r="W9" s="2">
        <f>SUM(Table2125[[#This Row],[Creation]:[Background]])</f>
        <v>1</v>
      </c>
    </row>
    <row r="10" spans="1:23" x14ac:dyDescent="0.2">
      <c r="A10" t="s">
        <v>11859</v>
      </c>
      <c r="B10">
        <v>1</v>
      </c>
      <c r="C10">
        <v>0</v>
      </c>
      <c r="D10">
        <v>0</v>
      </c>
      <c r="E10">
        <f>SUM(Table20[[#This Row],[Use]:[Background]])</f>
        <v>1</v>
      </c>
      <c r="G10" t="s">
        <v>11859</v>
      </c>
      <c r="H10">
        <v>1</v>
      </c>
      <c r="I10">
        <v>0</v>
      </c>
      <c r="J10">
        <v>0</v>
      </c>
      <c r="K10" s="2">
        <f>SUM(Table21[[#This Row],[Use]:[Background]])</f>
        <v>1</v>
      </c>
      <c r="M10" t="s">
        <v>11859</v>
      </c>
      <c r="N10">
        <f>Table20[[#This Row],[Creation]]/Table20[[#This Row],[TOTAL]]</f>
        <v>0</v>
      </c>
      <c r="O10">
        <f>Table20[[#This Row],[Use]]/Table20[[#This Row],[TOTAL]]</f>
        <v>1</v>
      </c>
      <c r="P10">
        <f>Table20[[#This Row],[Background]]/Table20[[#This Row],[TOTAL]]</f>
        <v>0</v>
      </c>
      <c r="Q10" s="2">
        <f>SUM(Table2023[[#This Row],[Creation]:[Background]])</f>
        <v>1</v>
      </c>
      <c r="S10" t="s">
        <v>11859</v>
      </c>
      <c r="T10">
        <f>Table21[[#This Row],[Creation]]/Table21[[#This Row],[TOTAL]]</f>
        <v>0</v>
      </c>
      <c r="U10">
        <f>Table21[[#This Row],[Use]]/Table21[[#This Row],[TOTAL]]</f>
        <v>1</v>
      </c>
      <c r="V10">
        <f>Table21[[#This Row],[Background]]/Table21[[#This Row],[TOTAL]]</f>
        <v>0</v>
      </c>
      <c r="W10" s="2">
        <f>SUM(Table2125[[#This Row],[Creation]:[Background]])</f>
        <v>1</v>
      </c>
    </row>
    <row r="11" spans="1:23" x14ac:dyDescent="0.2">
      <c r="A11" t="s">
        <v>12586</v>
      </c>
      <c r="B11">
        <v>1</v>
      </c>
      <c r="C11">
        <v>0</v>
      </c>
      <c r="D11">
        <v>0</v>
      </c>
      <c r="E11">
        <f>SUM(Table20[[#This Row],[Use]:[Background]])</f>
        <v>1</v>
      </c>
      <c r="G11" t="s">
        <v>12586</v>
      </c>
      <c r="H11">
        <v>1</v>
      </c>
      <c r="I11">
        <v>0</v>
      </c>
      <c r="J11">
        <v>0</v>
      </c>
      <c r="K11" s="2">
        <f>SUM(Table21[[#This Row],[Use]:[Background]])</f>
        <v>1</v>
      </c>
      <c r="M11" t="s">
        <v>12586</v>
      </c>
      <c r="N11">
        <f>Table20[[#This Row],[Creation]]/Table20[[#This Row],[TOTAL]]</f>
        <v>0</v>
      </c>
      <c r="O11">
        <f>Table20[[#This Row],[Use]]/Table20[[#This Row],[TOTAL]]</f>
        <v>1</v>
      </c>
      <c r="P11">
        <f>Table20[[#This Row],[Background]]/Table20[[#This Row],[TOTAL]]</f>
        <v>0</v>
      </c>
      <c r="Q11" s="2">
        <f>SUM(Table2023[[#This Row],[Creation]:[Background]])</f>
        <v>1</v>
      </c>
      <c r="S11" t="s">
        <v>12586</v>
      </c>
      <c r="T11">
        <f>Table21[[#This Row],[Creation]]/Table21[[#This Row],[TOTAL]]</f>
        <v>0</v>
      </c>
      <c r="U11">
        <f>Table21[[#This Row],[Use]]/Table21[[#This Row],[TOTAL]]</f>
        <v>1</v>
      </c>
      <c r="V11">
        <f>Table21[[#This Row],[Background]]/Table21[[#This Row],[TOTAL]]</f>
        <v>0</v>
      </c>
      <c r="W11" s="2">
        <f>SUM(Table2125[[#This Row],[Creation]:[Background]])</f>
        <v>1</v>
      </c>
    </row>
    <row r="12" spans="1:23" x14ac:dyDescent="0.2">
      <c r="A12" t="s">
        <v>12853</v>
      </c>
      <c r="B12">
        <v>1</v>
      </c>
      <c r="C12">
        <v>0</v>
      </c>
      <c r="D12">
        <v>0</v>
      </c>
      <c r="E12">
        <f>SUM(Table20[[#This Row],[Use]:[Background]])</f>
        <v>1</v>
      </c>
      <c r="G12" t="s">
        <v>12853</v>
      </c>
      <c r="H12">
        <v>1</v>
      </c>
      <c r="I12">
        <v>0</v>
      </c>
      <c r="J12">
        <v>0</v>
      </c>
      <c r="K12" s="2">
        <f>SUM(Table21[[#This Row],[Use]:[Background]])</f>
        <v>1</v>
      </c>
      <c r="M12" t="s">
        <v>12853</v>
      </c>
      <c r="N12">
        <f>Table20[[#This Row],[Creation]]/Table20[[#This Row],[TOTAL]]</f>
        <v>0</v>
      </c>
      <c r="O12">
        <f>Table20[[#This Row],[Use]]/Table20[[#This Row],[TOTAL]]</f>
        <v>1</v>
      </c>
      <c r="P12">
        <f>Table20[[#This Row],[Background]]/Table20[[#This Row],[TOTAL]]</f>
        <v>0</v>
      </c>
      <c r="Q12" s="2">
        <f>SUM(Table2023[[#This Row],[Creation]:[Background]])</f>
        <v>1</v>
      </c>
      <c r="S12" t="s">
        <v>12853</v>
      </c>
      <c r="T12">
        <f>Table21[[#This Row],[Creation]]/Table21[[#This Row],[TOTAL]]</f>
        <v>0</v>
      </c>
      <c r="U12">
        <f>Table21[[#This Row],[Use]]/Table21[[#This Row],[TOTAL]]</f>
        <v>1</v>
      </c>
      <c r="V12">
        <f>Table21[[#This Row],[Background]]/Table21[[#This Row],[TOTAL]]</f>
        <v>0</v>
      </c>
      <c r="W12" s="2">
        <f>SUM(Table2125[[#This Row],[Creation]:[Background]])</f>
        <v>1</v>
      </c>
    </row>
    <row r="13" spans="1:23" x14ac:dyDescent="0.2">
      <c r="A13" t="s">
        <v>12241</v>
      </c>
      <c r="B13">
        <v>1</v>
      </c>
      <c r="C13">
        <v>0</v>
      </c>
      <c r="D13">
        <v>0</v>
      </c>
      <c r="E13">
        <f>SUM(Table20[[#This Row],[Use]:[Background]])</f>
        <v>1</v>
      </c>
      <c r="G13" t="s">
        <v>12241</v>
      </c>
      <c r="H13">
        <v>1</v>
      </c>
      <c r="I13">
        <v>0</v>
      </c>
      <c r="J13">
        <v>0</v>
      </c>
      <c r="K13" s="2">
        <f>SUM(Table21[[#This Row],[Use]:[Background]])</f>
        <v>1</v>
      </c>
      <c r="M13" t="s">
        <v>12241</v>
      </c>
      <c r="N13">
        <f>Table20[[#This Row],[Creation]]/Table20[[#This Row],[TOTAL]]</f>
        <v>0</v>
      </c>
      <c r="O13">
        <f>Table20[[#This Row],[Use]]/Table20[[#This Row],[TOTAL]]</f>
        <v>1</v>
      </c>
      <c r="P13">
        <f>Table20[[#This Row],[Background]]/Table20[[#This Row],[TOTAL]]</f>
        <v>0</v>
      </c>
      <c r="Q13" s="2">
        <f>SUM(Table2023[[#This Row],[Creation]:[Background]])</f>
        <v>1</v>
      </c>
      <c r="S13" t="s">
        <v>12241</v>
      </c>
      <c r="T13">
        <f>Table21[[#This Row],[Creation]]/Table21[[#This Row],[TOTAL]]</f>
        <v>0</v>
      </c>
      <c r="U13">
        <f>Table21[[#This Row],[Use]]/Table21[[#This Row],[TOTAL]]</f>
        <v>1</v>
      </c>
      <c r="V13">
        <f>Table21[[#This Row],[Background]]/Table21[[#This Row],[TOTAL]]</f>
        <v>0</v>
      </c>
      <c r="W13" s="2">
        <f>SUM(Table2125[[#This Row],[Creation]:[Background]])</f>
        <v>1</v>
      </c>
    </row>
    <row r="14" spans="1:23" x14ac:dyDescent="0.2">
      <c r="A14" t="s">
        <v>11503</v>
      </c>
      <c r="B14">
        <v>2</v>
      </c>
      <c r="C14">
        <v>1</v>
      </c>
      <c r="D14">
        <v>0</v>
      </c>
      <c r="E14">
        <f>SUM(Table20[[#This Row],[Use]:[Background]])</f>
        <v>3</v>
      </c>
      <c r="G14" t="s">
        <v>11503</v>
      </c>
      <c r="H14">
        <v>2</v>
      </c>
      <c r="I14">
        <v>1</v>
      </c>
      <c r="J14">
        <v>0</v>
      </c>
      <c r="K14" s="2">
        <f>SUM(Table21[[#This Row],[Use]:[Background]])</f>
        <v>3</v>
      </c>
      <c r="M14" t="s">
        <v>11503</v>
      </c>
      <c r="N14">
        <f>Table20[[#This Row],[Creation]]/Table20[[#This Row],[TOTAL]]</f>
        <v>0.33333333333333331</v>
      </c>
      <c r="O14">
        <f>Table20[[#This Row],[Use]]/Table20[[#This Row],[TOTAL]]</f>
        <v>0.66666666666666663</v>
      </c>
      <c r="P14">
        <f>Table20[[#This Row],[Background]]/Table20[[#This Row],[TOTAL]]</f>
        <v>0</v>
      </c>
      <c r="Q14" s="2">
        <f>SUM(Table2023[[#This Row],[Creation]:[Background]])</f>
        <v>1</v>
      </c>
      <c r="S14" t="s">
        <v>11503</v>
      </c>
      <c r="T14">
        <f>Table21[[#This Row],[Creation]]/Table21[[#This Row],[TOTAL]]</f>
        <v>0.33333333333333331</v>
      </c>
      <c r="U14">
        <f>Table21[[#This Row],[Use]]/Table21[[#This Row],[TOTAL]]</f>
        <v>0.66666666666666663</v>
      </c>
      <c r="V14">
        <f>Table21[[#This Row],[Background]]/Table21[[#This Row],[TOTAL]]</f>
        <v>0</v>
      </c>
      <c r="W14" s="2">
        <f>SUM(Table2125[[#This Row],[Creation]:[Background]])</f>
        <v>1</v>
      </c>
    </row>
    <row r="15" spans="1:23" x14ac:dyDescent="0.2">
      <c r="A15" t="s">
        <v>12006</v>
      </c>
      <c r="B15">
        <v>1</v>
      </c>
      <c r="C15">
        <v>0</v>
      </c>
      <c r="D15">
        <v>0</v>
      </c>
      <c r="E15">
        <f>SUM(Table20[[#This Row],[Use]:[Background]])</f>
        <v>1</v>
      </c>
      <c r="G15" t="s">
        <v>12006</v>
      </c>
      <c r="H15">
        <v>0</v>
      </c>
      <c r="I15">
        <v>1</v>
      </c>
      <c r="J15">
        <v>0</v>
      </c>
      <c r="K15" s="2">
        <f>SUM(Table21[[#This Row],[Use]:[Background]])</f>
        <v>1</v>
      </c>
      <c r="M15" t="s">
        <v>12006</v>
      </c>
      <c r="N15">
        <f>Table20[[#This Row],[Creation]]/Table20[[#This Row],[TOTAL]]</f>
        <v>0</v>
      </c>
      <c r="O15">
        <f>Table20[[#This Row],[Use]]/Table20[[#This Row],[TOTAL]]</f>
        <v>1</v>
      </c>
      <c r="P15">
        <f>Table20[[#This Row],[Background]]/Table20[[#This Row],[TOTAL]]</f>
        <v>0</v>
      </c>
      <c r="Q15" s="2">
        <f>SUM(Table2023[[#This Row],[Creation]:[Background]])</f>
        <v>1</v>
      </c>
      <c r="S15" t="s">
        <v>12006</v>
      </c>
      <c r="T15">
        <f>Table21[[#This Row],[Creation]]/Table21[[#This Row],[TOTAL]]</f>
        <v>1</v>
      </c>
      <c r="U15">
        <f>Table21[[#This Row],[Use]]/Table21[[#This Row],[TOTAL]]</f>
        <v>0</v>
      </c>
      <c r="V15">
        <f>Table21[[#This Row],[Background]]/Table21[[#This Row],[TOTAL]]</f>
        <v>0</v>
      </c>
      <c r="W15" s="2">
        <f>SUM(Table2125[[#This Row],[Creation]:[Background]])</f>
        <v>1</v>
      </c>
    </row>
    <row r="16" spans="1:23" x14ac:dyDescent="0.2">
      <c r="A16" t="s">
        <v>11680</v>
      </c>
      <c r="B16">
        <v>1</v>
      </c>
      <c r="C16">
        <v>0</v>
      </c>
      <c r="D16">
        <v>0</v>
      </c>
      <c r="E16">
        <f>SUM(Table20[[#This Row],[Use]:[Background]])</f>
        <v>1</v>
      </c>
      <c r="G16" t="s">
        <v>11680</v>
      </c>
      <c r="H16">
        <v>1</v>
      </c>
      <c r="I16">
        <v>0</v>
      </c>
      <c r="J16">
        <v>0</v>
      </c>
      <c r="K16" s="2">
        <f>SUM(Table21[[#This Row],[Use]:[Background]])</f>
        <v>1</v>
      </c>
      <c r="M16" t="s">
        <v>11680</v>
      </c>
      <c r="N16">
        <f>Table20[[#This Row],[Creation]]/Table20[[#This Row],[TOTAL]]</f>
        <v>0</v>
      </c>
      <c r="O16">
        <f>Table20[[#This Row],[Use]]/Table20[[#This Row],[TOTAL]]</f>
        <v>1</v>
      </c>
      <c r="P16">
        <f>Table20[[#This Row],[Background]]/Table20[[#This Row],[TOTAL]]</f>
        <v>0</v>
      </c>
      <c r="Q16" s="2">
        <f>SUM(Table2023[[#This Row],[Creation]:[Background]])</f>
        <v>1</v>
      </c>
      <c r="S16" t="s">
        <v>11680</v>
      </c>
      <c r="T16">
        <f>Table21[[#This Row],[Creation]]/Table21[[#This Row],[TOTAL]]</f>
        <v>0</v>
      </c>
      <c r="U16">
        <f>Table21[[#This Row],[Use]]/Table21[[#This Row],[TOTAL]]</f>
        <v>1</v>
      </c>
      <c r="V16">
        <f>Table21[[#This Row],[Background]]/Table21[[#This Row],[TOTAL]]</f>
        <v>0</v>
      </c>
      <c r="W16" s="2">
        <f>SUM(Table2125[[#This Row],[Creation]:[Background]])</f>
        <v>1</v>
      </c>
    </row>
    <row r="17" spans="1:23" x14ac:dyDescent="0.2">
      <c r="A17" t="s">
        <v>11978</v>
      </c>
      <c r="B17">
        <v>1</v>
      </c>
      <c r="C17">
        <v>0</v>
      </c>
      <c r="D17">
        <v>0</v>
      </c>
      <c r="E17">
        <f>SUM(Table20[[#This Row],[Use]:[Background]])</f>
        <v>1</v>
      </c>
      <c r="G17" t="s">
        <v>11978</v>
      </c>
      <c r="H17">
        <v>1</v>
      </c>
      <c r="I17">
        <v>0</v>
      </c>
      <c r="J17">
        <v>0</v>
      </c>
      <c r="K17" s="2">
        <f>SUM(Table21[[#This Row],[Use]:[Background]])</f>
        <v>1</v>
      </c>
      <c r="M17" t="s">
        <v>11978</v>
      </c>
      <c r="N17">
        <f>Table20[[#This Row],[Creation]]/Table20[[#This Row],[TOTAL]]</f>
        <v>0</v>
      </c>
      <c r="O17">
        <f>Table20[[#This Row],[Use]]/Table20[[#This Row],[TOTAL]]</f>
        <v>1</v>
      </c>
      <c r="P17">
        <f>Table20[[#This Row],[Background]]/Table20[[#This Row],[TOTAL]]</f>
        <v>0</v>
      </c>
      <c r="Q17" s="2">
        <f>SUM(Table2023[[#This Row],[Creation]:[Background]])</f>
        <v>1</v>
      </c>
      <c r="S17" t="s">
        <v>11978</v>
      </c>
      <c r="T17">
        <f>Table21[[#This Row],[Creation]]/Table21[[#This Row],[TOTAL]]</f>
        <v>0</v>
      </c>
      <c r="U17">
        <f>Table21[[#This Row],[Use]]/Table21[[#This Row],[TOTAL]]</f>
        <v>1</v>
      </c>
      <c r="V17">
        <f>Table21[[#This Row],[Background]]/Table21[[#This Row],[TOTAL]]</f>
        <v>0</v>
      </c>
      <c r="W17" s="2">
        <f>SUM(Table2125[[#This Row],[Creation]:[Background]])</f>
        <v>1</v>
      </c>
    </row>
    <row r="18" spans="1:23" x14ac:dyDescent="0.2">
      <c r="A18" t="s">
        <v>12165</v>
      </c>
      <c r="B18">
        <v>0</v>
      </c>
      <c r="C18">
        <v>1</v>
      </c>
      <c r="D18">
        <v>0</v>
      </c>
      <c r="E18">
        <f>SUM(Table20[[#This Row],[Use]:[Background]])</f>
        <v>1</v>
      </c>
      <c r="G18" t="s">
        <v>12165</v>
      </c>
      <c r="H18">
        <v>1</v>
      </c>
      <c r="I18">
        <v>0</v>
      </c>
      <c r="J18">
        <v>0</v>
      </c>
      <c r="K18" s="2">
        <f>SUM(Table21[[#This Row],[Use]:[Background]])</f>
        <v>1</v>
      </c>
      <c r="M18" t="s">
        <v>12165</v>
      </c>
      <c r="N18">
        <f>Table20[[#This Row],[Creation]]/Table20[[#This Row],[TOTAL]]</f>
        <v>1</v>
      </c>
      <c r="O18">
        <f>Table20[[#This Row],[Use]]/Table20[[#This Row],[TOTAL]]</f>
        <v>0</v>
      </c>
      <c r="P18">
        <f>Table20[[#This Row],[Background]]/Table20[[#This Row],[TOTAL]]</f>
        <v>0</v>
      </c>
      <c r="Q18" s="2">
        <f>SUM(Table2023[[#This Row],[Creation]:[Background]])</f>
        <v>1</v>
      </c>
      <c r="S18" t="s">
        <v>12165</v>
      </c>
      <c r="T18">
        <f>Table21[[#This Row],[Creation]]/Table21[[#This Row],[TOTAL]]</f>
        <v>0</v>
      </c>
      <c r="U18">
        <f>Table21[[#This Row],[Use]]/Table21[[#This Row],[TOTAL]]</f>
        <v>1</v>
      </c>
      <c r="V18">
        <f>Table21[[#This Row],[Background]]/Table21[[#This Row],[TOTAL]]</f>
        <v>0</v>
      </c>
      <c r="W18" s="2">
        <f>SUM(Table2125[[#This Row],[Creation]:[Background]])</f>
        <v>1</v>
      </c>
    </row>
    <row r="19" spans="1:23" x14ac:dyDescent="0.2">
      <c r="A19" t="s">
        <v>11664</v>
      </c>
      <c r="B19">
        <v>1</v>
      </c>
      <c r="C19">
        <v>0</v>
      </c>
      <c r="D19">
        <v>0</v>
      </c>
      <c r="E19">
        <f>SUM(Table20[[#This Row],[Use]:[Background]])</f>
        <v>1</v>
      </c>
      <c r="G19" t="s">
        <v>11664</v>
      </c>
      <c r="H19">
        <v>1</v>
      </c>
      <c r="I19">
        <v>0</v>
      </c>
      <c r="J19">
        <v>0</v>
      </c>
      <c r="K19" s="2">
        <f>SUM(Table21[[#This Row],[Use]:[Background]])</f>
        <v>1</v>
      </c>
      <c r="M19" t="s">
        <v>11664</v>
      </c>
      <c r="N19">
        <f>Table20[[#This Row],[Creation]]/Table20[[#This Row],[TOTAL]]</f>
        <v>0</v>
      </c>
      <c r="O19">
        <f>Table20[[#This Row],[Use]]/Table20[[#This Row],[TOTAL]]</f>
        <v>1</v>
      </c>
      <c r="P19">
        <f>Table20[[#This Row],[Background]]/Table20[[#This Row],[TOTAL]]</f>
        <v>0</v>
      </c>
      <c r="Q19" s="2">
        <f>SUM(Table2023[[#This Row],[Creation]:[Background]])</f>
        <v>1</v>
      </c>
      <c r="S19" t="s">
        <v>11664</v>
      </c>
      <c r="T19">
        <f>Table21[[#This Row],[Creation]]/Table21[[#This Row],[TOTAL]]</f>
        <v>0</v>
      </c>
      <c r="U19">
        <f>Table21[[#This Row],[Use]]/Table21[[#This Row],[TOTAL]]</f>
        <v>1</v>
      </c>
      <c r="V19">
        <f>Table21[[#This Row],[Background]]/Table21[[#This Row],[TOTAL]]</f>
        <v>0</v>
      </c>
      <c r="W19" s="2">
        <f>SUM(Table2125[[#This Row],[Creation]:[Background]])</f>
        <v>1</v>
      </c>
    </row>
    <row r="20" spans="1:23" x14ac:dyDescent="0.2">
      <c r="A20" t="s">
        <v>11463</v>
      </c>
      <c r="B20">
        <v>0</v>
      </c>
      <c r="C20">
        <v>0</v>
      </c>
      <c r="D20">
        <v>1</v>
      </c>
      <c r="E20">
        <f>SUM(Table20[[#This Row],[Use]:[Background]])</f>
        <v>1</v>
      </c>
      <c r="G20" t="s">
        <v>11463</v>
      </c>
      <c r="H20">
        <v>0</v>
      </c>
      <c r="I20">
        <v>0</v>
      </c>
      <c r="J20">
        <v>1</v>
      </c>
      <c r="K20" s="2">
        <f>SUM(Table21[[#This Row],[Use]:[Background]])</f>
        <v>1</v>
      </c>
      <c r="M20" t="s">
        <v>11463</v>
      </c>
      <c r="N20">
        <f>Table20[[#This Row],[Creation]]/Table20[[#This Row],[TOTAL]]</f>
        <v>0</v>
      </c>
      <c r="O20">
        <f>Table20[[#This Row],[Use]]/Table20[[#This Row],[TOTAL]]</f>
        <v>0</v>
      </c>
      <c r="P20">
        <f>Table20[[#This Row],[Background]]/Table20[[#This Row],[TOTAL]]</f>
        <v>1</v>
      </c>
      <c r="Q20" s="2">
        <f>SUM(Table2023[[#This Row],[Creation]:[Background]])</f>
        <v>1</v>
      </c>
      <c r="S20" t="s">
        <v>11463</v>
      </c>
      <c r="T20">
        <f>Table21[[#This Row],[Creation]]/Table21[[#This Row],[TOTAL]]</f>
        <v>0</v>
      </c>
      <c r="U20">
        <f>Table21[[#This Row],[Use]]/Table21[[#This Row],[TOTAL]]</f>
        <v>0</v>
      </c>
      <c r="V20">
        <f>Table21[[#This Row],[Background]]/Table21[[#This Row],[TOTAL]]</f>
        <v>1</v>
      </c>
      <c r="W20" s="2">
        <f>SUM(Table2125[[#This Row],[Creation]:[Background]])</f>
        <v>1</v>
      </c>
    </row>
    <row r="21" spans="1:23" x14ac:dyDescent="0.2">
      <c r="A21" t="s">
        <v>12131</v>
      </c>
      <c r="B21">
        <v>1</v>
      </c>
      <c r="C21">
        <v>0</v>
      </c>
      <c r="D21">
        <v>0</v>
      </c>
      <c r="E21">
        <f>SUM(Table20[[#This Row],[Use]:[Background]])</f>
        <v>1</v>
      </c>
      <c r="G21" t="s">
        <v>12131</v>
      </c>
      <c r="H21">
        <v>1</v>
      </c>
      <c r="I21">
        <v>0</v>
      </c>
      <c r="J21">
        <v>0</v>
      </c>
      <c r="K21" s="2">
        <f>SUM(Table21[[#This Row],[Use]:[Background]])</f>
        <v>1</v>
      </c>
      <c r="M21" t="s">
        <v>12131</v>
      </c>
      <c r="N21">
        <f>Table20[[#This Row],[Creation]]/Table20[[#This Row],[TOTAL]]</f>
        <v>0</v>
      </c>
      <c r="O21">
        <f>Table20[[#This Row],[Use]]/Table20[[#This Row],[TOTAL]]</f>
        <v>1</v>
      </c>
      <c r="P21">
        <f>Table20[[#This Row],[Background]]/Table20[[#This Row],[TOTAL]]</f>
        <v>0</v>
      </c>
      <c r="Q21" s="2">
        <f>SUM(Table2023[[#This Row],[Creation]:[Background]])</f>
        <v>1</v>
      </c>
      <c r="S21" t="s">
        <v>12131</v>
      </c>
      <c r="T21">
        <f>Table21[[#This Row],[Creation]]/Table21[[#This Row],[TOTAL]]</f>
        <v>0</v>
      </c>
      <c r="U21">
        <f>Table21[[#This Row],[Use]]/Table21[[#This Row],[TOTAL]]</f>
        <v>1</v>
      </c>
      <c r="V21">
        <f>Table21[[#This Row],[Background]]/Table21[[#This Row],[TOTAL]]</f>
        <v>0</v>
      </c>
      <c r="W21" s="2">
        <f>SUM(Table2125[[#This Row],[Creation]:[Background]])</f>
        <v>1</v>
      </c>
    </row>
    <row r="22" spans="1:23" x14ac:dyDescent="0.2">
      <c r="A22" t="s">
        <v>12177</v>
      </c>
      <c r="B22">
        <v>1</v>
      </c>
      <c r="C22">
        <v>0</v>
      </c>
      <c r="D22">
        <v>0</v>
      </c>
      <c r="E22">
        <f>SUM(Table20[[#This Row],[Use]:[Background]])</f>
        <v>1</v>
      </c>
      <c r="G22" t="s">
        <v>12177</v>
      </c>
      <c r="H22">
        <v>1</v>
      </c>
      <c r="I22">
        <v>0</v>
      </c>
      <c r="J22">
        <v>0</v>
      </c>
      <c r="K22" s="2">
        <f>SUM(Table21[[#This Row],[Use]:[Background]])</f>
        <v>1</v>
      </c>
      <c r="M22" t="s">
        <v>12177</v>
      </c>
      <c r="N22">
        <f>Table20[[#This Row],[Creation]]/Table20[[#This Row],[TOTAL]]</f>
        <v>0</v>
      </c>
      <c r="O22">
        <f>Table20[[#This Row],[Use]]/Table20[[#This Row],[TOTAL]]</f>
        <v>1</v>
      </c>
      <c r="P22">
        <f>Table20[[#This Row],[Background]]/Table20[[#This Row],[TOTAL]]</f>
        <v>0</v>
      </c>
      <c r="Q22" s="2">
        <f>SUM(Table2023[[#This Row],[Creation]:[Background]])</f>
        <v>1</v>
      </c>
      <c r="S22" t="s">
        <v>12177</v>
      </c>
      <c r="T22">
        <f>Table21[[#This Row],[Creation]]/Table21[[#This Row],[TOTAL]]</f>
        <v>0</v>
      </c>
      <c r="U22">
        <f>Table21[[#This Row],[Use]]/Table21[[#This Row],[TOTAL]]</f>
        <v>1</v>
      </c>
      <c r="V22">
        <f>Table21[[#This Row],[Background]]/Table21[[#This Row],[TOTAL]]</f>
        <v>0</v>
      </c>
      <c r="W22" s="2">
        <f>SUM(Table2125[[#This Row],[Creation]:[Background]])</f>
        <v>1</v>
      </c>
    </row>
    <row r="23" spans="1:23" x14ac:dyDescent="0.2">
      <c r="A23" t="s">
        <v>12336</v>
      </c>
      <c r="B23">
        <v>2</v>
      </c>
      <c r="C23">
        <v>0</v>
      </c>
      <c r="D23">
        <v>0</v>
      </c>
      <c r="E23">
        <f>SUM(Table20[[#This Row],[Use]:[Background]])</f>
        <v>2</v>
      </c>
      <c r="G23" t="s">
        <v>12336</v>
      </c>
      <c r="H23">
        <v>2</v>
      </c>
      <c r="I23">
        <v>0</v>
      </c>
      <c r="J23">
        <v>0</v>
      </c>
      <c r="K23" s="2">
        <f>SUM(Table21[[#This Row],[Use]:[Background]])</f>
        <v>2</v>
      </c>
      <c r="M23" t="s">
        <v>12336</v>
      </c>
      <c r="N23">
        <f>Table20[[#This Row],[Creation]]/Table20[[#This Row],[TOTAL]]</f>
        <v>0</v>
      </c>
      <c r="O23">
        <f>Table20[[#This Row],[Use]]/Table20[[#This Row],[TOTAL]]</f>
        <v>1</v>
      </c>
      <c r="P23">
        <f>Table20[[#This Row],[Background]]/Table20[[#This Row],[TOTAL]]</f>
        <v>0</v>
      </c>
      <c r="Q23" s="2">
        <f>SUM(Table2023[[#This Row],[Creation]:[Background]])</f>
        <v>1</v>
      </c>
      <c r="S23" t="s">
        <v>12336</v>
      </c>
      <c r="T23">
        <f>Table21[[#This Row],[Creation]]/Table21[[#This Row],[TOTAL]]</f>
        <v>0</v>
      </c>
      <c r="U23">
        <f>Table21[[#This Row],[Use]]/Table21[[#This Row],[TOTAL]]</f>
        <v>1</v>
      </c>
      <c r="V23">
        <f>Table21[[#This Row],[Background]]/Table21[[#This Row],[TOTAL]]</f>
        <v>0</v>
      </c>
      <c r="W23" s="2">
        <f>SUM(Table2125[[#This Row],[Creation]:[Background]])</f>
        <v>1</v>
      </c>
    </row>
    <row r="24" spans="1:23" x14ac:dyDescent="0.2">
      <c r="A24" t="s">
        <v>12624</v>
      </c>
      <c r="B24">
        <v>0</v>
      </c>
      <c r="C24">
        <v>1</v>
      </c>
      <c r="D24">
        <v>0</v>
      </c>
      <c r="E24">
        <f>SUM(Table20[[#This Row],[Use]:[Background]])</f>
        <v>1</v>
      </c>
      <c r="G24" t="s">
        <v>12624</v>
      </c>
      <c r="H24">
        <v>0</v>
      </c>
      <c r="I24">
        <v>1</v>
      </c>
      <c r="J24">
        <v>0</v>
      </c>
      <c r="K24" s="2">
        <f>SUM(Table21[[#This Row],[Use]:[Background]])</f>
        <v>1</v>
      </c>
      <c r="M24" t="s">
        <v>12624</v>
      </c>
      <c r="N24">
        <f>Table20[[#This Row],[Creation]]/Table20[[#This Row],[TOTAL]]</f>
        <v>1</v>
      </c>
      <c r="O24">
        <f>Table20[[#This Row],[Use]]/Table20[[#This Row],[TOTAL]]</f>
        <v>0</v>
      </c>
      <c r="P24">
        <f>Table20[[#This Row],[Background]]/Table20[[#This Row],[TOTAL]]</f>
        <v>0</v>
      </c>
      <c r="Q24" s="2">
        <f>SUM(Table2023[[#This Row],[Creation]:[Background]])</f>
        <v>1</v>
      </c>
      <c r="S24" t="s">
        <v>12624</v>
      </c>
      <c r="T24">
        <f>Table21[[#This Row],[Creation]]/Table21[[#This Row],[TOTAL]]</f>
        <v>1</v>
      </c>
      <c r="U24">
        <f>Table21[[#This Row],[Use]]/Table21[[#This Row],[TOTAL]]</f>
        <v>0</v>
      </c>
      <c r="V24">
        <f>Table21[[#This Row],[Background]]/Table21[[#This Row],[TOTAL]]</f>
        <v>0</v>
      </c>
      <c r="W24" s="2">
        <f>SUM(Table2125[[#This Row],[Creation]:[Background]])</f>
        <v>1</v>
      </c>
    </row>
    <row r="25" spans="1:23" x14ac:dyDescent="0.2">
      <c r="A25" t="s">
        <v>12395</v>
      </c>
      <c r="B25">
        <v>1</v>
      </c>
      <c r="C25">
        <v>0</v>
      </c>
      <c r="D25">
        <v>0</v>
      </c>
      <c r="E25">
        <f>SUM(Table20[[#This Row],[Use]:[Background]])</f>
        <v>1</v>
      </c>
      <c r="G25" t="s">
        <v>12395</v>
      </c>
      <c r="H25">
        <v>1</v>
      </c>
      <c r="I25">
        <v>0</v>
      </c>
      <c r="J25">
        <v>0</v>
      </c>
      <c r="K25" s="2">
        <f>SUM(Table21[[#This Row],[Use]:[Background]])</f>
        <v>1</v>
      </c>
      <c r="M25" t="s">
        <v>12395</v>
      </c>
      <c r="N25">
        <f>Table20[[#This Row],[Creation]]/Table20[[#This Row],[TOTAL]]</f>
        <v>0</v>
      </c>
      <c r="O25">
        <f>Table20[[#This Row],[Use]]/Table20[[#This Row],[TOTAL]]</f>
        <v>1</v>
      </c>
      <c r="P25">
        <f>Table20[[#This Row],[Background]]/Table20[[#This Row],[TOTAL]]</f>
        <v>0</v>
      </c>
      <c r="Q25" s="2">
        <f>SUM(Table2023[[#This Row],[Creation]:[Background]])</f>
        <v>1</v>
      </c>
      <c r="S25" t="s">
        <v>12395</v>
      </c>
      <c r="T25">
        <f>Table21[[#This Row],[Creation]]/Table21[[#This Row],[TOTAL]]</f>
        <v>0</v>
      </c>
      <c r="U25">
        <f>Table21[[#This Row],[Use]]/Table21[[#This Row],[TOTAL]]</f>
        <v>1</v>
      </c>
      <c r="V25">
        <f>Table21[[#This Row],[Background]]/Table21[[#This Row],[TOTAL]]</f>
        <v>0</v>
      </c>
      <c r="W25" s="2">
        <f>SUM(Table2125[[#This Row],[Creation]:[Background]])</f>
        <v>1</v>
      </c>
    </row>
    <row r="26" spans="1:23" x14ac:dyDescent="0.2">
      <c r="A26" t="s">
        <v>12906</v>
      </c>
      <c r="B26">
        <v>1</v>
      </c>
      <c r="C26">
        <v>0</v>
      </c>
      <c r="D26">
        <v>0</v>
      </c>
      <c r="E26">
        <f>SUM(Table20[[#This Row],[Use]:[Background]])</f>
        <v>1</v>
      </c>
      <c r="G26" t="s">
        <v>12906</v>
      </c>
      <c r="H26">
        <v>1</v>
      </c>
      <c r="I26">
        <v>0</v>
      </c>
      <c r="J26">
        <v>0</v>
      </c>
      <c r="K26" s="2">
        <f>SUM(Table21[[#This Row],[Use]:[Background]])</f>
        <v>1</v>
      </c>
      <c r="M26" t="s">
        <v>12906</v>
      </c>
      <c r="N26">
        <f>Table20[[#This Row],[Creation]]/Table20[[#This Row],[TOTAL]]</f>
        <v>0</v>
      </c>
      <c r="O26">
        <f>Table20[[#This Row],[Use]]/Table20[[#This Row],[TOTAL]]</f>
        <v>1</v>
      </c>
      <c r="P26">
        <f>Table20[[#This Row],[Background]]/Table20[[#This Row],[TOTAL]]</f>
        <v>0</v>
      </c>
      <c r="Q26" s="2">
        <f>SUM(Table2023[[#This Row],[Creation]:[Background]])</f>
        <v>1</v>
      </c>
      <c r="S26" t="s">
        <v>12906</v>
      </c>
      <c r="T26">
        <f>Table21[[#This Row],[Creation]]/Table21[[#This Row],[TOTAL]]</f>
        <v>0</v>
      </c>
      <c r="U26">
        <f>Table21[[#This Row],[Use]]/Table21[[#This Row],[TOTAL]]</f>
        <v>1</v>
      </c>
      <c r="V26">
        <f>Table21[[#This Row],[Background]]/Table21[[#This Row],[TOTAL]]</f>
        <v>0</v>
      </c>
      <c r="W26" s="2">
        <f>SUM(Table2125[[#This Row],[Creation]:[Background]])</f>
        <v>1</v>
      </c>
    </row>
    <row r="27" spans="1:23" x14ac:dyDescent="0.2">
      <c r="A27" t="s">
        <v>12089</v>
      </c>
      <c r="B27">
        <v>0</v>
      </c>
      <c r="C27">
        <v>1</v>
      </c>
      <c r="D27">
        <v>0</v>
      </c>
      <c r="E27">
        <f>SUM(Table20[[#This Row],[Use]:[Background]])</f>
        <v>1</v>
      </c>
      <c r="G27" t="s">
        <v>12089</v>
      </c>
      <c r="H27">
        <v>1</v>
      </c>
      <c r="I27">
        <v>0</v>
      </c>
      <c r="J27">
        <v>0</v>
      </c>
      <c r="K27" s="2">
        <f>SUM(Table21[[#This Row],[Use]:[Background]])</f>
        <v>1</v>
      </c>
      <c r="M27" t="s">
        <v>12089</v>
      </c>
      <c r="N27">
        <f>Table20[[#This Row],[Creation]]/Table20[[#This Row],[TOTAL]]</f>
        <v>1</v>
      </c>
      <c r="O27">
        <f>Table20[[#This Row],[Use]]/Table20[[#This Row],[TOTAL]]</f>
        <v>0</v>
      </c>
      <c r="P27">
        <f>Table20[[#This Row],[Background]]/Table20[[#This Row],[TOTAL]]</f>
        <v>0</v>
      </c>
      <c r="Q27" s="2">
        <f>SUM(Table2023[[#This Row],[Creation]:[Background]])</f>
        <v>1</v>
      </c>
      <c r="S27" t="s">
        <v>12089</v>
      </c>
      <c r="T27">
        <f>Table21[[#This Row],[Creation]]/Table21[[#This Row],[TOTAL]]</f>
        <v>0</v>
      </c>
      <c r="U27">
        <f>Table21[[#This Row],[Use]]/Table21[[#This Row],[TOTAL]]</f>
        <v>1</v>
      </c>
      <c r="V27">
        <f>Table21[[#This Row],[Background]]/Table21[[#This Row],[TOTAL]]</f>
        <v>0</v>
      </c>
      <c r="W27" s="2">
        <f>SUM(Table2125[[#This Row],[Creation]:[Background]])</f>
        <v>1</v>
      </c>
    </row>
    <row r="28" spans="1:23" x14ac:dyDescent="0.2">
      <c r="A28" t="s">
        <v>11441</v>
      </c>
      <c r="B28">
        <v>1</v>
      </c>
      <c r="C28">
        <v>0</v>
      </c>
      <c r="D28">
        <v>0</v>
      </c>
      <c r="E28">
        <f>SUM(Table20[[#This Row],[Use]:[Background]])</f>
        <v>1</v>
      </c>
      <c r="G28" t="s">
        <v>11441</v>
      </c>
      <c r="H28">
        <v>1</v>
      </c>
      <c r="I28">
        <v>0</v>
      </c>
      <c r="J28">
        <v>0</v>
      </c>
      <c r="K28" s="2">
        <f>SUM(Table21[[#This Row],[Use]:[Background]])</f>
        <v>1</v>
      </c>
      <c r="M28" t="s">
        <v>11441</v>
      </c>
      <c r="N28">
        <f>Table20[[#This Row],[Creation]]/Table20[[#This Row],[TOTAL]]</f>
        <v>0</v>
      </c>
      <c r="O28">
        <f>Table20[[#This Row],[Use]]/Table20[[#This Row],[TOTAL]]</f>
        <v>1</v>
      </c>
      <c r="P28">
        <f>Table20[[#This Row],[Background]]/Table20[[#This Row],[TOTAL]]</f>
        <v>0</v>
      </c>
      <c r="Q28" s="2">
        <f>SUM(Table2023[[#This Row],[Creation]:[Background]])</f>
        <v>1</v>
      </c>
      <c r="S28" t="s">
        <v>11441</v>
      </c>
      <c r="T28">
        <f>Table21[[#This Row],[Creation]]/Table21[[#This Row],[TOTAL]]</f>
        <v>0</v>
      </c>
      <c r="U28">
        <f>Table21[[#This Row],[Use]]/Table21[[#This Row],[TOTAL]]</f>
        <v>1</v>
      </c>
      <c r="V28">
        <f>Table21[[#This Row],[Background]]/Table21[[#This Row],[TOTAL]]</f>
        <v>0</v>
      </c>
      <c r="W28" s="2">
        <f>SUM(Table2125[[#This Row],[Creation]:[Background]])</f>
        <v>1</v>
      </c>
    </row>
    <row r="29" spans="1:23" x14ac:dyDescent="0.2">
      <c r="A29" t="s">
        <v>12301</v>
      </c>
      <c r="B29">
        <v>1</v>
      </c>
      <c r="C29">
        <v>0</v>
      </c>
      <c r="D29">
        <v>0</v>
      </c>
      <c r="E29">
        <f>SUM(Table20[[#This Row],[Use]:[Background]])</f>
        <v>1</v>
      </c>
      <c r="G29" t="s">
        <v>12301</v>
      </c>
      <c r="H29">
        <v>1</v>
      </c>
      <c r="I29">
        <v>0</v>
      </c>
      <c r="J29">
        <v>0</v>
      </c>
      <c r="K29" s="2">
        <f>SUM(Table21[[#This Row],[Use]:[Background]])</f>
        <v>1</v>
      </c>
      <c r="M29" t="s">
        <v>12301</v>
      </c>
      <c r="N29">
        <f>Table20[[#This Row],[Creation]]/Table20[[#This Row],[TOTAL]]</f>
        <v>0</v>
      </c>
      <c r="O29">
        <f>Table20[[#This Row],[Use]]/Table20[[#This Row],[TOTAL]]</f>
        <v>1</v>
      </c>
      <c r="P29">
        <f>Table20[[#This Row],[Background]]/Table20[[#This Row],[TOTAL]]</f>
        <v>0</v>
      </c>
      <c r="Q29" s="2">
        <f>SUM(Table2023[[#This Row],[Creation]:[Background]])</f>
        <v>1</v>
      </c>
      <c r="S29" t="s">
        <v>12301</v>
      </c>
      <c r="T29">
        <f>Table21[[#This Row],[Creation]]/Table21[[#This Row],[TOTAL]]</f>
        <v>0</v>
      </c>
      <c r="U29">
        <f>Table21[[#This Row],[Use]]/Table21[[#This Row],[TOTAL]]</f>
        <v>1</v>
      </c>
      <c r="V29">
        <f>Table21[[#This Row],[Background]]/Table21[[#This Row],[TOTAL]]</f>
        <v>0</v>
      </c>
      <c r="W29" s="2">
        <f>SUM(Table2125[[#This Row],[Creation]:[Background]])</f>
        <v>1</v>
      </c>
    </row>
    <row r="30" spans="1:23" x14ac:dyDescent="0.2">
      <c r="A30" t="s">
        <v>11492</v>
      </c>
      <c r="B30">
        <v>2</v>
      </c>
      <c r="C30">
        <v>0</v>
      </c>
      <c r="D30">
        <v>0</v>
      </c>
      <c r="E30">
        <f>SUM(Table20[[#This Row],[Use]:[Background]])</f>
        <v>2</v>
      </c>
      <c r="G30" t="s">
        <v>11492</v>
      </c>
      <c r="H30">
        <v>1</v>
      </c>
      <c r="I30">
        <v>0</v>
      </c>
      <c r="J30">
        <v>1</v>
      </c>
      <c r="K30" s="2">
        <f>SUM(Table21[[#This Row],[Use]:[Background]])</f>
        <v>2</v>
      </c>
      <c r="M30" t="s">
        <v>11492</v>
      </c>
      <c r="N30">
        <f>Table20[[#This Row],[Creation]]/Table20[[#This Row],[TOTAL]]</f>
        <v>0</v>
      </c>
      <c r="O30">
        <f>Table20[[#This Row],[Use]]/Table20[[#This Row],[TOTAL]]</f>
        <v>1</v>
      </c>
      <c r="P30">
        <f>Table20[[#This Row],[Background]]/Table20[[#This Row],[TOTAL]]</f>
        <v>0</v>
      </c>
      <c r="Q30" s="2">
        <f>SUM(Table2023[[#This Row],[Creation]:[Background]])</f>
        <v>1</v>
      </c>
      <c r="S30" t="s">
        <v>11492</v>
      </c>
      <c r="T30">
        <f>Table21[[#This Row],[Creation]]/Table21[[#This Row],[TOTAL]]</f>
        <v>0</v>
      </c>
      <c r="U30">
        <f>Table21[[#This Row],[Use]]/Table21[[#This Row],[TOTAL]]</f>
        <v>0.5</v>
      </c>
      <c r="V30">
        <f>Table21[[#This Row],[Background]]/Table21[[#This Row],[TOTAL]]</f>
        <v>0.5</v>
      </c>
      <c r="W30" s="2">
        <f>SUM(Table2125[[#This Row],[Creation]:[Background]])</f>
        <v>1</v>
      </c>
    </row>
    <row r="31" spans="1:23" x14ac:dyDescent="0.2">
      <c r="A31" t="s">
        <v>11602</v>
      </c>
      <c r="B31">
        <v>0</v>
      </c>
      <c r="C31">
        <v>1</v>
      </c>
      <c r="D31">
        <v>0</v>
      </c>
      <c r="E31">
        <f>SUM(Table20[[#This Row],[Use]:[Background]])</f>
        <v>1</v>
      </c>
      <c r="G31" t="s">
        <v>11602</v>
      </c>
      <c r="H31">
        <v>0</v>
      </c>
      <c r="I31">
        <v>1</v>
      </c>
      <c r="J31">
        <v>0</v>
      </c>
      <c r="K31" s="2">
        <f>SUM(Table21[[#This Row],[Use]:[Background]])</f>
        <v>1</v>
      </c>
      <c r="M31" t="s">
        <v>11602</v>
      </c>
      <c r="N31">
        <f>Table20[[#This Row],[Creation]]/Table20[[#This Row],[TOTAL]]</f>
        <v>1</v>
      </c>
      <c r="O31">
        <f>Table20[[#This Row],[Use]]/Table20[[#This Row],[TOTAL]]</f>
        <v>0</v>
      </c>
      <c r="P31">
        <f>Table20[[#This Row],[Background]]/Table20[[#This Row],[TOTAL]]</f>
        <v>0</v>
      </c>
      <c r="Q31" s="2">
        <f>SUM(Table2023[[#This Row],[Creation]:[Background]])</f>
        <v>1</v>
      </c>
      <c r="S31" t="s">
        <v>11602</v>
      </c>
      <c r="T31">
        <f>Table21[[#This Row],[Creation]]/Table21[[#This Row],[TOTAL]]</f>
        <v>1</v>
      </c>
      <c r="U31">
        <f>Table21[[#This Row],[Use]]/Table21[[#This Row],[TOTAL]]</f>
        <v>0</v>
      </c>
      <c r="V31">
        <f>Table21[[#This Row],[Background]]/Table21[[#This Row],[TOTAL]]</f>
        <v>0</v>
      </c>
      <c r="W31" s="2">
        <f>SUM(Table2125[[#This Row],[Creation]:[Background]])</f>
        <v>1</v>
      </c>
    </row>
    <row r="32" spans="1:23" x14ac:dyDescent="0.2">
      <c r="A32" t="s">
        <v>11525</v>
      </c>
      <c r="B32">
        <v>2</v>
      </c>
      <c r="C32">
        <v>0</v>
      </c>
      <c r="D32">
        <v>0</v>
      </c>
      <c r="E32">
        <f>SUM(Table20[[#This Row],[Use]:[Background]])</f>
        <v>2</v>
      </c>
      <c r="G32" t="s">
        <v>11525</v>
      </c>
      <c r="H32">
        <v>1</v>
      </c>
      <c r="I32">
        <v>1</v>
      </c>
      <c r="J32">
        <v>0</v>
      </c>
      <c r="K32" s="2">
        <f>SUM(Table21[[#This Row],[Use]:[Background]])</f>
        <v>2</v>
      </c>
      <c r="M32" t="s">
        <v>11525</v>
      </c>
      <c r="N32">
        <f>Table20[[#This Row],[Creation]]/Table20[[#This Row],[TOTAL]]</f>
        <v>0</v>
      </c>
      <c r="O32">
        <f>Table20[[#This Row],[Use]]/Table20[[#This Row],[TOTAL]]</f>
        <v>1</v>
      </c>
      <c r="P32">
        <f>Table20[[#This Row],[Background]]/Table20[[#This Row],[TOTAL]]</f>
        <v>0</v>
      </c>
      <c r="Q32" s="2">
        <f>SUM(Table2023[[#This Row],[Creation]:[Background]])</f>
        <v>1</v>
      </c>
      <c r="S32" t="s">
        <v>11525</v>
      </c>
      <c r="T32">
        <f>Table21[[#This Row],[Creation]]/Table21[[#This Row],[TOTAL]]</f>
        <v>0.5</v>
      </c>
      <c r="U32">
        <f>Table21[[#This Row],[Use]]/Table21[[#This Row],[TOTAL]]</f>
        <v>0.5</v>
      </c>
      <c r="V32">
        <f>Table21[[#This Row],[Background]]/Table21[[#This Row],[TOTAL]]</f>
        <v>0</v>
      </c>
      <c r="W32" s="2">
        <f>SUM(Table2125[[#This Row],[Creation]:[Background]])</f>
        <v>1</v>
      </c>
    </row>
    <row r="33" spans="1:23" x14ac:dyDescent="0.2">
      <c r="A33" t="s">
        <v>11376</v>
      </c>
      <c r="B33">
        <v>3</v>
      </c>
      <c r="C33">
        <v>0</v>
      </c>
      <c r="D33">
        <v>0</v>
      </c>
      <c r="E33">
        <f>SUM(Table20[[#This Row],[Use]:[Background]])</f>
        <v>3</v>
      </c>
      <c r="G33" t="s">
        <v>11376</v>
      </c>
      <c r="H33">
        <v>3</v>
      </c>
      <c r="I33">
        <v>0</v>
      </c>
      <c r="J33">
        <v>0</v>
      </c>
      <c r="K33" s="2">
        <f>SUM(Table21[[#This Row],[Use]:[Background]])</f>
        <v>3</v>
      </c>
      <c r="M33" t="s">
        <v>11376</v>
      </c>
      <c r="N33">
        <f>Table20[[#This Row],[Creation]]/Table20[[#This Row],[TOTAL]]</f>
        <v>0</v>
      </c>
      <c r="O33">
        <f>Table20[[#This Row],[Use]]/Table20[[#This Row],[TOTAL]]</f>
        <v>1</v>
      </c>
      <c r="P33">
        <f>Table20[[#This Row],[Background]]/Table20[[#This Row],[TOTAL]]</f>
        <v>0</v>
      </c>
      <c r="Q33" s="2">
        <f>SUM(Table2023[[#This Row],[Creation]:[Background]])</f>
        <v>1</v>
      </c>
      <c r="S33" t="s">
        <v>11376</v>
      </c>
      <c r="T33">
        <f>Table21[[#This Row],[Creation]]/Table21[[#This Row],[TOTAL]]</f>
        <v>0</v>
      </c>
      <c r="U33">
        <f>Table21[[#This Row],[Use]]/Table21[[#This Row],[TOTAL]]</f>
        <v>1</v>
      </c>
      <c r="V33">
        <f>Table21[[#This Row],[Background]]/Table21[[#This Row],[TOTAL]]</f>
        <v>0</v>
      </c>
      <c r="W33" s="2">
        <f>SUM(Table2125[[#This Row],[Creation]:[Background]])</f>
        <v>1</v>
      </c>
    </row>
    <row r="34" spans="1:23" x14ac:dyDescent="0.2">
      <c r="A34" t="s">
        <v>11527</v>
      </c>
      <c r="B34">
        <v>3</v>
      </c>
      <c r="C34">
        <v>0</v>
      </c>
      <c r="D34">
        <v>0</v>
      </c>
      <c r="E34">
        <f>SUM(Table20[[#This Row],[Use]:[Background]])</f>
        <v>3</v>
      </c>
      <c r="G34" t="s">
        <v>11527</v>
      </c>
      <c r="H34">
        <v>3</v>
      </c>
      <c r="I34">
        <v>0</v>
      </c>
      <c r="J34">
        <v>0</v>
      </c>
      <c r="K34" s="2">
        <f>SUM(Table21[[#This Row],[Use]:[Background]])</f>
        <v>3</v>
      </c>
      <c r="M34" t="s">
        <v>11527</v>
      </c>
      <c r="N34">
        <f>Table20[[#This Row],[Creation]]/Table20[[#This Row],[TOTAL]]</f>
        <v>0</v>
      </c>
      <c r="O34">
        <f>Table20[[#This Row],[Use]]/Table20[[#This Row],[TOTAL]]</f>
        <v>1</v>
      </c>
      <c r="P34">
        <f>Table20[[#This Row],[Background]]/Table20[[#This Row],[TOTAL]]</f>
        <v>0</v>
      </c>
      <c r="Q34" s="2">
        <f>SUM(Table2023[[#This Row],[Creation]:[Background]])</f>
        <v>1</v>
      </c>
      <c r="S34" t="s">
        <v>11527</v>
      </c>
      <c r="T34">
        <f>Table21[[#This Row],[Creation]]/Table21[[#This Row],[TOTAL]]</f>
        <v>0</v>
      </c>
      <c r="U34">
        <f>Table21[[#This Row],[Use]]/Table21[[#This Row],[TOTAL]]</f>
        <v>1</v>
      </c>
      <c r="V34">
        <f>Table21[[#This Row],[Background]]/Table21[[#This Row],[TOTAL]]</f>
        <v>0</v>
      </c>
      <c r="W34" s="2">
        <f>SUM(Table2125[[#This Row],[Creation]:[Background]])</f>
        <v>1</v>
      </c>
    </row>
    <row r="35" spans="1:23" x14ac:dyDescent="0.2">
      <c r="A35" t="s">
        <v>11390</v>
      </c>
      <c r="B35">
        <v>4</v>
      </c>
      <c r="C35">
        <v>0</v>
      </c>
      <c r="D35">
        <v>0</v>
      </c>
      <c r="E35">
        <f>SUM(Table20[[#This Row],[Use]:[Background]])</f>
        <v>4</v>
      </c>
      <c r="G35" t="s">
        <v>11390</v>
      </c>
      <c r="H35">
        <v>4</v>
      </c>
      <c r="I35">
        <v>0</v>
      </c>
      <c r="J35">
        <v>0</v>
      </c>
      <c r="K35" s="2">
        <f>SUM(Table21[[#This Row],[Use]:[Background]])</f>
        <v>4</v>
      </c>
      <c r="M35" t="s">
        <v>11390</v>
      </c>
      <c r="N35">
        <f>Table20[[#This Row],[Creation]]/Table20[[#This Row],[TOTAL]]</f>
        <v>0</v>
      </c>
      <c r="O35">
        <f>Table20[[#This Row],[Use]]/Table20[[#This Row],[TOTAL]]</f>
        <v>1</v>
      </c>
      <c r="P35">
        <f>Table20[[#This Row],[Background]]/Table20[[#This Row],[TOTAL]]</f>
        <v>0</v>
      </c>
      <c r="Q35" s="2">
        <f>SUM(Table2023[[#This Row],[Creation]:[Background]])</f>
        <v>1</v>
      </c>
      <c r="S35" t="s">
        <v>11390</v>
      </c>
      <c r="T35">
        <f>Table21[[#This Row],[Creation]]/Table21[[#This Row],[TOTAL]]</f>
        <v>0</v>
      </c>
      <c r="U35">
        <f>Table21[[#This Row],[Use]]/Table21[[#This Row],[TOTAL]]</f>
        <v>1</v>
      </c>
      <c r="V35">
        <f>Table21[[#This Row],[Background]]/Table21[[#This Row],[TOTAL]]</f>
        <v>0</v>
      </c>
      <c r="W35" s="2">
        <f>SUM(Table2125[[#This Row],[Creation]:[Background]])</f>
        <v>1</v>
      </c>
    </row>
    <row r="36" spans="1:23" x14ac:dyDescent="0.2">
      <c r="A36" t="s">
        <v>11442</v>
      </c>
      <c r="B36">
        <v>0</v>
      </c>
      <c r="C36">
        <v>1</v>
      </c>
      <c r="D36">
        <v>0</v>
      </c>
      <c r="E36">
        <f>SUM(Table20[[#This Row],[Use]:[Background]])</f>
        <v>1</v>
      </c>
      <c r="G36" t="s">
        <v>11442</v>
      </c>
      <c r="H36">
        <v>0</v>
      </c>
      <c r="I36">
        <v>1</v>
      </c>
      <c r="J36">
        <v>0</v>
      </c>
      <c r="K36" s="2">
        <f>SUM(Table21[[#This Row],[Use]:[Background]])</f>
        <v>1</v>
      </c>
      <c r="M36" t="s">
        <v>11442</v>
      </c>
      <c r="N36">
        <f>Table20[[#This Row],[Creation]]/Table20[[#This Row],[TOTAL]]</f>
        <v>1</v>
      </c>
      <c r="O36">
        <f>Table20[[#This Row],[Use]]/Table20[[#This Row],[TOTAL]]</f>
        <v>0</v>
      </c>
      <c r="P36">
        <f>Table20[[#This Row],[Background]]/Table20[[#This Row],[TOTAL]]</f>
        <v>0</v>
      </c>
      <c r="Q36" s="2">
        <f>SUM(Table2023[[#This Row],[Creation]:[Background]])</f>
        <v>1</v>
      </c>
      <c r="S36" t="s">
        <v>11442</v>
      </c>
      <c r="T36">
        <f>Table21[[#This Row],[Creation]]/Table21[[#This Row],[TOTAL]]</f>
        <v>1</v>
      </c>
      <c r="U36">
        <f>Table21[[#This Row],[Use]]/Table21[[#This Row],[TOTAL]]</f>
        <v>0</v>
      </c>
      <c r="V36">
        <f>Table21[[#This Row],[Background]]/Table21[[#This Row],[TOTAL]]</f>
        <v>0</v>
      </c>
      <c r="W36" s="2">
        <f>SUM(Table2125[[#This Row],[Creation]:[Background]])</f>
        <v>1</v>
      </c>
    </row>
    <row r="37" spans="1:23" x14ac:dyDescent="0.2">
      <c r="A37" t="s">
        <v>11476</v>
      </c>
      <c r="B37">
        <v>0</v>
      </c>
      <c r="C37">
        <v>1</v>
      </c>
      <c r="D37">
        <v>0</v>
      </c>
      <c r="E37">
        <f>SUM(Table20[[#This Row],[Use]:[Background]])</f>
        <v>1</v>
      </c>
      <c r="G37" t="s">
        <v>11476</v>
      </c>
      <c r="H37">
        <v>1</v>
      </c>
      <c r="I37">
        <v>0</v>
      </c>
      <c r="J37">
        <v>0</v>
      </c>
      <c r="K37" s="2">
        <f>SUM(Table21[[#This Row],[Use]:[Background]])</f>
        <v>1</v>
      </c>
      <c r="M37" t="s">
        <v>11476</v>
      </c>
      <c r="N37">
        <f>Table20[[#This Row],[Creation]]/Table20[[#This Row],[TOTAL]]</f>
        <v>1</v>
      </c>
      <c r="O37">
        <f>Table20[[#This Row],[Use]]/Table20[[#This Row],[TOTAL]]</f>
        <v>0</v>
      </c>
      <c r="P37">
        <f>Table20[[#This Row],[Background]]/Table20[[#This Row],[TOTAL]]</f>
        <v>0</v>
      </c>
      <c r="Q37" s="2">
        <f>SUM(Table2023[[#This Row],[Creation]:[Background]])</f>
        <v>1</v>
      </c>
      <c r="S37" t="s">
        <v>11476</v>
      </c>
      <c r="T37">
        <f>Table21[[#This Row],[Creation]]/Table21[[#This Row],[TOTAL]]</f>
        <v>0</v>
      </c>
      <c r="U37">
        <f>Table21[[#This Row],[Use]]/Table21[[#This Row],[TOTAL]]</f>
        <v>1</v>
      </c>
      <c r="V37">
        <f>Table21[[#This Row],[Background]]/Table21[[#This Row],[TOTAL]]</f>
        <v>0</v>
      </c>
      <c r="W37" s="2">
        <f>SUM(Table2125[[#This Row],[Creation]:[Background]])</f>
        <v>1</v>
      </c>
    </row>
    <row r="38" spans="1:23" x14ac:dyDescent="0.2">
      <c r="A38" t="s">
        <v>12013</v>
      </c>
      <c r="B38">
        <v>1</v>
      </c>
      <c r="C38">
        <v>0</v>
      </c>
      <c r="D38">
        <v>0</v>
      </c>
      <c r="E38">
        <f>SUM(Table20[[#This Row],[Use]:[Background]])</f>
        <v>1</v>
      </c>
      <c r="G38" t="s">
        <v>12013</v>
      </c>
      <c r="H38">
        <v>1</v>
      </c>
      <c r="I38">
        <v>0</v>
      </c>
      <c r="J38">
        <v>0</v>
      </c>
      <c r="K38" s="2">
        <f>SUM(Table21[[#This Row],[Use]:[Background]])</f>
        <v>1</v>
      </c>
      <c r="M38" t="s">
        <v>12013</v>
      </c>
      <c r="N38">
        <f>Table20[[#This Row],[Creation]]/Table20[[#This Row],[TOTAL]]</f>
        <v>0</v>
      </c>
      <c r="O38">
        <f>Table20[[#This Row],[Use]]/Table20[[#This Row],[TOTAL]]</f>
        <v>1</v>
      </c>
      <c r="P38">
        <f>Table20[[#This Row],[Background]]/Table20[[#This Row],[TOTAL]]</f>
        <v>0</v>
      </c>
      <c r="Q38" s="2">
        <f>SUM(Table2023[[#This Row],[Creation]:[Background]])</f>
        <v>1</v>
      </c>
      <c r="S38" t="s">
        <v>12013</v>
      </c>
      <c r="T38">
        <f>Table21[[#This Row],[Creation]]/Table21[[#This Row],[TOTAL]]</f>
        <v>0</v>
      </c>
      <c r="U38">
        <f>Table21[[#This Row],[Use]]/Table21[[#This Row],[TOTAL]]</f>
        <v>1</v>
      </c>
      <c r="V38">
        <f>Table21[[#This Row],[Background]]/Table21[[#This Row],[TOTAL]]</f>
        <v>0</v>
      </c>
      <c r="W38" s="2">
        <f>SUM(Table2125[[#This Row],[Creation]:[Background]])</f>
        <v>1</v>
      </c>
    </row>
    <row r="39" spans="1:23" x14ac:dyDescent="0.2">
      <c r="A39" t="s">
        <v>11649</v>
      </c>
      <c r="B39">
        <v>1</v>
      </c>
      <c r="C39">
        <v>0</v>
      </c>
      <c r="D39">
        <v>0</v>
      </c>
      <c r="E39">
        <f>SUM(Table20[[#This Row],[Use]:[Background]])</f>
        <v>1</v>
      </c>
      <c r="G39" t="s">
        <v>11649</v>
      </c>
      <c r="H39">
        <v>1</v>
      </c>
      <c r="I39">
        <v>0</v>
      </c>
      <c r="J39">
        <v>0</v>
      </c>
      <c r="K39" s="2">
        <f>SUM(Table21[[#This Row],[Use]:[Background]])</f>
        <v>1</v>
      </c>
      <c r="M39" t="s">
        <v>11649</v>
      </c>
      <c r="N39">
        <f>Table20[[#This Row],[Creation]]/Table20[[#This Row],[TOTAL]]</f>
        <v>0</v>
      </c>
      <c r="O39">
        <f>Table20[[#This Row],[Use]]/Table20[[#This Row],[TOTAL]]</f>
        <v>1</v>
      </c>
      <c r="P39">
        <f>Table20[[#This Row],[Background]]/Table20[[#This Row],[TOTAL]]</f>
        <v>0</v>
      </c>
      <c r="Q39" s="2">
        <f>SUM(Table2023[[#This Row],[Creation]:[Background]])</f>
        <v>1</v>
      </c>
      <c r="S39" t="s">
        <v>11649</v>
      </c>
      <c r="T39">
        <f>Table21[[#This Row],[Creation]]/Table21[[#This Row],[TOTAL]]</f>
        <v>0</v>
      </c>
      <c r="U39">
        <f>Table21[[#This Row],[Use]]/Table21[[#This Row],[TOTAL]]</f>
        <v>1</v>
      </c>
      <c r="V39">
        <f>Table21[[#This Row],[Background]]/Table21[[#This Row],[TOTAL]]</f>
        <v>0</v>
      </c>
      <c r="W39" s="2">
        <f>SUM(Table2125[[#This Row],[Creation]:[Background]])</f>
        <v>1</v>
      </c>
    </row>
    <row r="40" spans="1:23" x14ac:dyDescent="0.2">
      <c r="A40" t="s">
        <v>12210</v>
      </c>
      <c r="B40">
        <v>0</v>
      </c>
      <c r="C40">
        <v>1</v>
      </c>
      <c r="D40">
        <v>0</v>
      </c>
      <c r="E40">
        <f>SUM(Table20[[#This Row],[Use]:[Background]])</f>
        <v>1</v>
      </c>
      <c r="G40" t="s">
        <v>12210</v>
      </c>
      <c r="H40">
        <v>0</v>
      </c>
      <c r="I40">
        <v>1</v>
      </c>
      <c r="J40">
        <v>0</v>
      </c>
      <c r="K40" s="2">
        <f>SUM(Table21[[#This Row],[Use]:[Background]])</f>
        <v>1</v>
      </c>
      <c r="M40" t="s">
        <v>12210</v>
      </c>
      <c r="N40">
        <f>Table20[[#This Row],[Creation]]/Table20[[#This Row],[TOTAL]]</f>
        <v>1</v>
      </c>
      <c r="O40">
        <f>Table20[[#This Row],[Use]]/Table20[[#This Row],[TOTAL]]</f>
        <v>0</v>
      </c>
      <c r="P40">
        <f>Table20[[#This Row],[Background]]/Table20[[#This Row],[TOTAL]]</f>
        <v>0</v>
      </c>
      <c r="Q40" s="2">
        <f>SUM(Table2023[[#This Row],[Creation]:[Background]])</f>
        <v>1</v>
      </c>
      <c r="S40" t="s">
        <v>12210</v>
      </c>
      <c r="T40">
        <f>Table21[[#This Row],[Creation]]/Table21[[#This Row],[TOTAL]]</f>
        <v>1</v>
      </c>
      <c r="U40">
        <f>Table21[[#This Row],[Use]]/Table21[[#This Row],[TOTAL]]</f>
        <v>0</v>
      </c>
      <c r="V40">
        <f>Table21[[#This Row],[Background]]/Table21[[#This Row],[TOTAL]]</f>
        <v>0</v>
      </c>
      <c r="W40" s="2">
        <f>SUM(Table2125[[#This Row],[Creation]:[Background]])</f>
        <v>1</v>
      </c>
    </row>
    <row r="41" spans="1:23" x14ac:dyDescent="0.2">
      <c r="A41" t="s">
        <v>11567</v>
      </c>
      <c r="B41">
        <v>1</v>
      </c>
      <c r="C41">
        <v>0</v>
      </c>
      <c r="D41">
        <v>0</v>
      </c>
      <c r="E41">
        <f>SUM(Table20[[#This Row],[Use]:[Background]])</f>
        <v>1</v>
      </c>
      <c r="G41" t="s">
        <v>11567</v>
      </c>
      <c r="H41">
        <v>1</v>
      </c>
      <c r="I41">
        <v>0</v>
      </c>
      <c r="J41">
        <v>0</v>
      </c>
      <c r="K41" s="2">
        <f>SUM(Table21[[#This Row],[Use]:[Background]])</f>
        <v>1</v>
      </c>
      <c r="M41" t="s">
        <v>11567</v>
      </c>
      <c r="N41">
        <f>Table20[[#This Row],[Creation]]/Table20[[#This Row],[TOTAL]]</f>
        <v>0</v>
      </c>
      <c r="O41">
        <f>Table20[[#This Row],[Use]]/Table20[[#This Row],[TOTAL]]</f>
        <v>1</v>
      </c>
      <c r="P41">
        <f>Table20[[#This Row],[Background]]/Table20[[#This Row],[TOTAL]]</f>
        <v>0</v>
      </c>
      <c r="Q41" s="2">
        <f>SUM(Table2023[[#This Row],[Creation]:[Background]])</f>
        <v>1</v>
      </c>
      <c r="S41" t="s">
        <v>11567</v>
      </c>
      <c r="T41">
        <f>Table21[[#This Row],[Creation]]/Table21[[#This Row],[TOTAL]]</f>
        <v>0</v>
      </c>
      <c r="U41">
        <f>Table21[[#This Row],[Use]]/Table21[[#This Row],[TOTAL]]</f>
        <v>1</v>
      </c>
      <c r="V41">
        <f>Table21[[#This Row],[Background]]/Table21[[#This Row],[TOTAL]]</f>
        <v>0</v>
      </c>
      <c r="W41" s="2">
        <f>SUM(Table2125[[#This Row],[Creation]:[Background]])</f>
        <v>1</v>
      </c>
    </row>
    <row r="42" spans="1:23" x14ac:dyDescent="0.2">
      <c r="A42" t="s">
        <v>11843</v>
      </c>
      <c r="B42">
        <v>1</v>
      </c>
      <c r="C42">
        <v>0</v>
      </c>
      <c r="D42">
        <v>0</v>
      </c>
      <c r="E42">
        <f>SUM(Table20[[#This Row],[Use]:[Background]])</f>
        <v>1</v>
      </c>
      <c r="G42" t="s">
        <v>11843</v>
      </c>
      <c r="H42">
        <v>1</v>
      </c>
      <c r="I42">
        <v>0</v>
      </c>
      <c r="J42">
        <v>0</v>
      </c>
      <c r="K42" s="2">
        <f>SUM(Table21[[#This Row],[Use]:[Background]])</f>
        <v>1</v>
      </c>
      <c r="M42" t="s">
        <v>11843</v>
      </c>
      <c r="N42">
        <f>Table20[[#This Row],[Creation]]/Table20[[#This Row],[TOTAL]]</f>
        <v>0</v>
      </c>
      <c r="O42">
        <f>Table20[[#This Row],[Use]]/Table20[[#This Row],[TOTAL]]</f>
        <v>1</v>
      </c>
      <c r="P42">
        <f>Table20[[#This Row],[Background]]/Table20[[#This Row],[TOTAL]]</f>
        <v>0</v>
      </c>
      <c r="Q42" s="2">
        <f>SUM(Table2023[[#This Row],[Creation]:[Background]])</f>
        <v>1</v>
      </c>
      <c r="S42" t="s">
        <v>11843</v>
      </c>
      <c r="T42">
        <f>Table21[[#This Row],[Creation]]/Table21[[#This Row],[TOTAL]]</f>
        <v>0</v>
      </c>
      <c r="U42">
        <f>Table21[[#This Row],[Use]]/Table21[[#This Row],[TOTAL]]</f>
        <v>1</v>
      </c>
      <c r="V42">
        <f>Table21[[#This Row],[Background]]/Table21[[#This Row],[TOTAL]]</f>
        <v>0</v>
      </c>
      <c r="W42" s="2">
        <f>SUM(Table2125[[#This Row],[Creation]:[Background]])</f>
        <v>1</v>
      </c>
    </row>
    <row r="43" spans="1:23" x14ac:dyDescent="0.2">
      <c r="A43" t="s">
        <v>11685</v>
      </c>
      <c r="B43">
        <v>1</v>
      </c>
      <c r="C43">
        <v>0</v>
      </c>
      <c r="D43">
        <v>0</v>
      </c>
      <c r="E43">
        <f>SUM(Table20[[#This Row],[Use]:[Background]])</f>
        <v>1</v>
      </c>
      <c r="G43" t="s">
        <v>11685</v>
      </c>
      <c r="H43">
        <v>1</v>
      </c>
      <c r="I43">
        <v>0</v>
      </c>
      <c r="J43">
        <v>0</v>
      </c>
      <c r="K43" s="2">
        <f>SUM(Table21[[#This Row],[Use]:[Background]])</f>
        <v>1</v>
      </c>
      <c r="M43" t="s">
        <v>11685</v>
      </c>
      <c r="N43">
        <f>Table20[[#This Row],[Creation]]/Table20[[#This Row],[TOTAL]]</f>
        <v>0</v>
      </c>
      <c r="O43">
        <f>Table20[[#This Row],[Use]]/Table20[[#This Row],[TOTAL]]</f>
        <v>1</v>
      </c>
      <c r="P43">
        <f>Table20[[#This Row],[Background]]/Table20[[#This Row],[TOTAL]]</f>
        <v>0</v>
      </c>
      <c r="Q43" s="2">
        <f>SUM(Table2023[[#This Row],[Creation]:[Background]])</f>
        <v>1</v>
      </c>
      <c r="S43" t="s">
        <v>11685</v>
      </c>
      <c r="T43">
        <f>Table21[[#This Row],[Creation]]/Table21[[#This Row],[TOTAL]]</f>
        <v>0</v>
      </c>
      <c r="U43">
        <f>Table21[[#This Row],[Use]]/Table21[[#This Row],[TOTAL]]</f>
        <v>1</v>
      </c>
      <c r="V43">
        <f>Table21[[#This Row],[Background]]/Table21[[#This Row],[TOTAL]]</f>
        <v>0</v>
      </c>
      <c r="W43" s="2">
        <f>SUM(Table2125[[#This Row],[Creation]:[Background]])</f>
        <v>1</v>
      </c>
    </row>
    <row r="44" spans="1:23" x14ac:dyDescent="0.2">
      <c r="A44" t="s">
        <v>11589</v>
      </c>
      <c r="B44">
        <v>1</v>
      </c>
      <c r="C44">
        <v>0</v>
      </c>
      <c r="D44">
        <v>1</v>
      </c>
      <c r="E44">
        <f>SUM(Table20[[#This Row],[Use]:[Background]])</f>
        <v>2</v>
      </c>
      <c r="G44" t="s">
        <v>11589</v>
      </c>
      <c r="H44">
        <v>0</v>
      </c>
      <c r="I44">
        <v>0</v>
      </c>
      <c r="J44">
        <v>2</v>
      </c>
      <c r="K44" s="2">
        <f>SUM(Table21[[#This Row],[Use]:[Background]])</f>
        <v>2</v>
      </c>
      <c r="M44" t="s">
        <v>11589</v>
      </c>
      <c r="N44">
        <f>Table20[[#This Row],[Creation]]/Table20[[#This Row],[TOTAL]]</f>
        <v>0</v>
      </c>
      <c r="O44">
        <f>Table20[[#This Row],[Use]]/Table20[[#This Row],[TOTAL]]</f>
        <v>0.5</v>
      </c>
      <c r="P44">
        <f>Table20[[#This Row],[Background]]/Table20[[#This Row],[TOTAL]]</f>
        <v>0.5</v>
      </c>
      <c r="Q44" s="2">
        <f>SUM(Table2023[[#This Row],[Creation]:[Background]])</f>
        <v>1</v>
      </c>
      <c r="S44" t="s">
        <v>11589</v>
      </c>
      <c r="T44">
        <f>Table21[[#This Row],[Creation]]/Table21[[#This Row],[TOTAL]]</f>
        <v>0</v>
      </c>
      <c r="U44">
        <f>Table21[[#This Row],[Use]]/Table21[[#This Row],[TOTAL]]</f>
        <v>0</v>
      </c>
      <c r="V44">
        <f>Table21[[#This Row],[Background]]/Table21[[#This Row],[TOTAL]]</f>
        <v>1</v>
      </c>
      <c r="W44" s="2">
        <f>SUM(Table2125[[#This Row],[Creation]:[Background]])</f>
        <v>1</v>
      </c>
    </row>
    <row r="45" spans="1:23" x14ac:dyDescent="0.2">
      <c r="A45" t="s">
        <v>11883</v>
      </c>
      <c r="B45">
        <v>1</v>
      </c>
      <c r="C45">
        <v>1</v>
      </c>
      <c r="D45">
        <v>0</v>
      </c>
      <c r="E45">
        <f>SUM(Table20[[#This Row],[Use]:[Background]])</f>
        <v>2</v>
      </c>
      <c r="G45" t="s">
        <v>11883</v>
      </c>
      <c r="H45">
        <v>0</v>
      </c>
      <c r="I45">
        <v>2</v>
      </c>
      <c r="J45">
        <v>0</v>
      </c>
      <c r="K45" s="2">
        <f>SUM(Table21[[#This Row],[Use]:[Background]])</f>
        <v>2</v>
      </c>
      <c r="M45" t="s">
        <v>11883</v>
      </c>
      <c r="N45">
        <f>Table20[[#This Row],[Creation]]/Table20[[#This Row],[TOTAL]]</f>
        <v>0.5</v>
      </c>
      <c r="O45">
        <f>Table20[[#This Row],[Use]]/Table20[[#This Row],[TOTAL]]</f>
        <v>0.5</v>
      </c>
      <c r="P45">
        <f>Table20[[#This Row],[Background]]/Table20[[#This Row],[TOTAL]]</f>
        <v>0</v>
      </c>
      <c r="Q45" s="2">
        <f>SUM(Table2023[[#This Row],[Creation]:[Background]])</f>
        <v>1</v>
      </c>
      <c r="S45" t="s">
        <v>11883</v>
      </c>
      <c r="T45">
        <f>Table21[[#This Row],[Creation]]/Table21[[#This Row],[TOTAL]]</f>
        <v>1</v>
      </c>
      <c r="U45">
        <f>Table21[[#This Row],[Use]]/Table21[[#This Row],[TOTAL]]</f>
        <v>0</v>
      </c>
      <c r="V45">
        <f>Table21[[#This Row],[Background]]/Table21[[#This Row],[TOTAL]]</f>
        <v>0</v>
      </c>
      <c r="W45" s="2">
        <f>SUM(Table2125[[#This Row],[Creation]:[Background]])</f>
        <v>1</v>
      </c>
    </row>
    <row r="46" spans="1:23" x14ac:dyDescent="0.2">
      <c r="A46" t="s">
        <v>11791</v>
      </c>
      <c r="B46">
        <v>1</v>
      </c>
      <c r="C46">
        <v>0</v>
      </c>
      <c r="D46">
        <v>0</v>
      </c>
      <c r="E46">
        <f>SUM(Table20[[#This Row],[Use]:[Background]])</f>
        <v>1</v>
      </c>
      <c r="G46" t="s">
        <v>11791</v>
      </c>
      <c r="H46">
        <v>1</v>
      </c>
      <c r="I46">
        <v>0</v>
      </c>
      <c r="J46">
        <v>0</v>
      </c>
      <c r="K46" s="2">
        <f>SUM(Table21[[#This Row],[Use]:[Background]])</f>
        <v>1</v>
      </c>
      <c r="M46" t="s">
        <v>11791</v>
      </c>
      <c r="N46">
        <f>Table20[[#This Row],[Creation]]/Table20[[#This Row],[TOTAL]]</f>
        <v>0</v>
      </c>
      <c r="O46">
        <f>Table20[[#This Row],[Use]]/Table20[[#This Row],[TOTAL]]</f>
        <v>1</v>
      </c>
      <c r="P46">
        <f>Table20[[#This Row],[Background]]/Table20[[#This Row],[TOTAL]]</f>
        <v>0</v>
      </c>
      <c r="Q46" s="2">
        <f>SUM(Table2023[[#This Row],[Creation]:[Background]])</f>
        <v>1</v>
      </c>
      <c r="S46" t="s">
        <v>11791</v>
      </c>
      <c r="T46">
        <f>Table21[[#This Row],[Creation]]/Table21[[#This Row],[TOTAL]]</f>
        <v>0</v>
      </c>
      <c r="U46">
        <f>Table21[[#This Row],[Use]]/Table21[[#This Row],[TOTAL]]</f>
        <v>1</v>
      </c>
      <c r="V46">
        <f>Table21[[#This Row],[Background]]/Table21[[#This Row],[TOTAL]]</f>
        <v>0</v>
      </c>
      <c r="W46" s="2">
        <f>SUM(Table2125[[#This Row],[Creation]:[Background]])</f>
        <v>1</v>
      </c>
    </row>
    <row r="47" spans="1:23" x14ac:dyDescent="0.2">
      <c r="A47" t="s">
        <v>11581</v>
      </c>
      <c r="B47">
        <v>4</v>
      </c>
      <c r="C47">
        <v>0</v>
      </c>
      <c r="D47">
        <v>0</v>
      </c>
      <c r="E47">
        <f>SUM(Table20[[#This Row],[Use]:[Background]])</f>
        <v>4</v>
      </c>
      <c r="G47" t="s">
        <v>11581</v>
      </c>
      <c r="H47">
        <v>4</v>
      </c>
      <c r="I47">
        <v>0</v>
      </c>
      <c r="J47">
        <v>0</v>
      </c>
      <c r="K47" s="2">
        <f>SUM(Table21[[#This Row],[Use]:[Background]])</f>
        <v>4</v>
      </c>
      <c r="M47" t="s">
        <v>11581</v>
      </c>
      <c r="N47">
        <f>Table20[[#This Row],[Creation]]/Table20[[#This Row],[TOTAL]]</f>
        <v>0</v>
      </c>
      <c r="O47">
        <f>Table20[[#This Row],[Use]]/Table20[[#This Row],[TOTAL]]</f>
        <v>1</v>
      </c>
      <c r="P47">
        <f>Table20[[#This Row],[Background]]/Table20[[#This Row],[TOTAL]]</f>
        <v>0</v>
      </c>
      <c r="Q47" s="2">
        <f>SUM(Table2023[[#This Row],[Creation]:[Background]])</f>
        <v>1</v>
      </c>
      <c r="S47" t="s">
        <v>11581</v>
      </c>
      <c r="T47">
        <f>Table21[[#This Row],[Creation]]/Table21[[#This Row],[TOTAL]]</f>
        <v>0</v>
      </c>
      <c r="U47">
        <f>Table21[[#This Row],[Use]]/Table21[[#This Row],[TOTAL]]</f>
        <v>1</v>
      </c>
      <c r="V47">
        <f>Table21[[#This Row],[Background]]/Table21[[#This Row],[TOTAL]]</f>
        <v>0</v>
      </c>
      <c r="W47" s="2">
        <f>SUM(Table2125[[#This Row],[Creation]:[Background]])</f>
        <v>1</v>
      </c>
    </row>
    <row r="48" spans="1:23" x14ac:dyDescent="0.2">
      <c r="A48" t="s">
        <v>11510</v>
      </c>
      <c r="B48">
        <v>7</v>
      </c>
      <c r="C48">
        <v>0</v>
      </c>
      <c r="D48">
        <v>0</v>
      </c>
      <c r="E48">
        <f>SUM(Table20[[#This Row],[Use]:[Background]])</f>
        <v>7</v>
      </c>
      <c r="G48" t="s">
        <v>11510</v>
      </c>
      <c r="H48">
        <v>7</v>
      </c>
      <c r="I48">
        <v>0</v>
      </c>
      <c r="J48">
        <v>0</v>
      </c>
      <c r="K48" s="2">
        <f>SUM(Table21[[#This Row],[Use]:[Background]])</f>
        <v>7</v>
      </c>
      <c r="M48" t="s">
        <v>11510</v>
      </c>
      <c r="N48">
        <f>Table20[[#This Row],[Creation]]/Table20[[#This Row],[TOTAL]]</f>
        <v>0</v>
      </c>
      <c r="O48">
        <f>Table20[[#This Row],[Use]]/Table20[[#This Row],[TOTAL]]</f>
        <v>1</v>
      </c>
      <c r="P48">
        <f>Table20[[#This Row],[Background]]/Table20[[#This Row],[TOTAL]]</f>
        <v>0</v>
      </c>
      <c r="Q48" s="2">
        <f>SUM(Table2023[[#This Row],[Creation]:[Background]])</f>
        <v>1</v>
      </c>
      <c r="S48" t="s">
        <v>11510</v>
      </c>
      <c r="T48">
        <f>Table21[[#This Row],[Creation]]/Table21[[#This Row],[TOTAL]]</f>
        <v>0</v>
      </c>
      <c r="U48">
        <f>Table21[[#This Row],[Use]]/Table21[[#This Row],[TOTAL]]</f>
        <v>1</v>
      </c>
      <c r="V48">
        <f>Table21[[#This Row],[Background]]/Table21[[#This Row],[TOTAL]]</f>
        <v>0</v>
      </c>
      <c r="W48" s="2">
        <f>SUM(Table2125[[#This Row],[Creation]:[Background]])</f>
        <v>1</v>
      </c>
    </row>
    <row r="49" spans="1:23" x14ac:dyDescent="0.2">
      <c r="A49" t="s">
        <v>12539</v>
      </c>
      <c r="B49">
        <v>2</v>
      </c>
      <c r="C49">
        <v>0</v>
      </c>
      <c r="D49">
        <v>0</v>
      </c>
      <c r="E49">
        <f>SUM(Table20[[#This Row],[Use]:[Background]])</f>
        <v>2</v>
      </c>
      <c r="G49" t="s">
        <v>12539</v>
      </c>
      <c r="H49">
        <v>2</v>
      </c>
      <c r="I49">
        <v>0</v>
      </c>
      <c r="J49">
        <v>0</v>
      </c>
      <c r="K49" s="2">
        <f>SUM(Table21[[#This Row],[Use]:[Background]])</f>
        <v>2</v>
      </c>
      <c r="M49" t="s">
        <v>12539</v>
      </c>
      <c r="N49">
        <f>Table20[[#This Row],[Creation]]/Table20[[#This Row],[TOTAL]]</f>
        <v>0</v>
      </c>
      <c r="O49">
        <f>Table20[[#This Row],[Use]]/Table20[[#This Row],[TOTAL]]</f>
        <v>1</v>
      </c>
      <c r="P49">
        <f>Table20[[#This Row],[Background]]/Table20[[#This Row],[TOTAL]]</f>
        <v>0</v>
      </c>
      <c r="Q49" s="2">
        <f>SUM(Table2023[[#This Row],[Creation]:[Background]])</f>
        <v>1</v>
      </c>
      <c r="S49" t="s">
        <v>12539</v>
      </c>
      <c r="T49">
        <f>Table21[[#This Row],[Creation]]/Table21[[#This Row],[TOTAL]]</f>
        <v>0</v>
      </c>
      <c r="U49">
        <f>Table21[[#This Row],[Use]]/Table21[[#This Row],[TOTAL]]</f>
        <v>1</v>
      </c>
      <c r="V49">
        <f>Table21[[#This Row],[Background]]/Table21[[#This Row],[TOTAL]]</f>
        <v>0</v>
      </c>
      <c r="W49" s="2">
        <f>SUM(Table2125[[#This Row],[Creation]:[Background]])</f>
        <v>1</v>
      </c>
    </row>
    <row r="50" spans="1:23" x14ac:dyDescent="0.2">
      <c r="A50" t="s">
        <v>11696</v>
      </c>
      <c r="B50">
        <v>1</v>
      </c>
      <c r="C50">
        <v>0</v>
      </c>
      <c r="D50">
        <v>0</v>
      </c>
      <c r="E50">
        <f>SUM(Table20[[#This Row],[Use]:[Background]])</f>
        <v>1</v>
      </c>
      <c r="G50" t="s">
        <v>11696</v>
      </c>
      <c r="H50">
        <v>1</v>
      </c>
      <c r="I50">
        <v>0</v>
      </c>
      <c r="J50">
        <v>0</v>
      </c>
      <c r="K50" s="2">
        <f>SUM(Table21[[#This Row],[Use]:[Background]])</f>
        <v>1</v>
      </c>
      <c r="M50" t="s">
        <v>11696</v>
      </c>
      <c r="N50">
        <f>Table20[[#This Row],[Creation]]/Table20[[#This Row],[TOTAL]]</f>
        <v>0</v>
      </c>
      <c r="O50">
        <f>Table20[[#This Row],[Use]]/Table20[[#This Row],[TOTAL]]</f>
        <v>1</v>
      </c>
      <c r="P50">
        <f>Table20[[#This Row],[Background]]/Table20[[#This Row],[TOTAL]]</f>
        <v>0</v>
      </c>
      <c r="Q50" s="2">
        <f>SUM(Table2023[[#This Row],[Creation]:[Background]])</f>
        <v>1</v>
      </c>
      <c r="S50" t="s">
        <v>11696</v>
      </c>
      <c r="T50">
        <f>Table21[[#This Row],[Creation]]/Table21[[#This Row],[TOTAL]]</f>
        <v>0</v>
      </c>
      <c r="U50">
        <f>Table21[[#This Row],[Use]]/Table21[[#This Row],[TOTAL]]</f>
        <v>1</v>
      </c>
      <c r="V50">
        <f>Table21[[#This Row],[Background]]/Table21[[#This Row],[TOTAL]]</f>
        <v>0</v>
      </c>
      <c r="W50" s="2">
        <f>SUM(Table2125[[#This Row],[Creation]:[Background]])</f>
        <v>1</v>
      </c>
    </row>
    <row r="51" spans="1:23" x14ac:dyDescent="0.2">
      <c r="A51" t="s">
        <v>11635</v>
      </c>
      <c r="B51">
        <v>1</v>
      </c>
      <c r="C51">
        <v>0</v>
      </c>
      <c r="D51">
        <v>0</v>
      </c>
      <c r="E51">
        <f>SUM(Table20[[#This Row],[Use]:[Background]])</f>
        <v>1</v>
      </c>
      <c r="G51" t="s">
        <v>11635</v>
      </c>
      <c r="H51">
        <v>1</v>
      </c>
      <c r="I51">
        <v>0</v>
      </c>
      <c r="J51">
        <v>0</v>
      </c>
      <c r="K51" s="2">
        <f>SUM(Table21[[#This Row],[Use]:[Background]])</f>
        <v>1</v>
      </c>
      <c r="M51" t="s">
        <v>11635</v>
      </c>
      <c r="N51">
        <f>Table20[[#This Row],[Creation]]/Table20[[#This Row],[TOTAL]]</f>
        <v>0</v>
      </c>
      <c r="O51">
        <f>Table20[[#This Row],[Use]]/Table20[[#This Row],[TOTAL]]</f>
        <v>1</v>
      </c>
      <c r="P51">
        <f>Table20[[#This Row],[Background]]/Table20[[#This Row],[TOTAL]]</f>
        <v>0</v>
      </c>
      <c r="Q51" s="2">
        <f>SUM(Table2023[[#This Row],[Creation]:[Background]])</f>
        <v>1</v>
      </c>
      <c r="S51" t="s">
        <v>11635</v>
      </c>
      <c r="T51">
        <f>Table21[[#This Row],[Creation]]/Table21[[#This Row],[TOTAL]]</f>
        <v>0</v>
      </c>
      <c r="U51">
        <f>Table21[[#This Row],[Use]]/Table21[[#This Row],[TOTAL]]</f>
        <v>1</v>
      </c>
      <c r="V51">
        <f>Table21[[#This Row],[Background]]/Table21[[#This Row],[TOTAL]]</f>
        <v>0</v>
      </c>
      <c r="W51" s="2">
        <f>SUM(Table2125[[#This Row],[Creation]:[Background]])</f>
        <v>1</v>
      </c>
    </row>
    <row r="52" spans="1:23" x14ac:dyDescent="0.2">
      <c r="A52" t="s">
        <v>11999</v>
      </c>
      <c r="B52">
        <v>1</v>
      </c>
      <c r="C52">
        <v>0</v>
      </c>
      <c r="D52">
        <v>0</v>
      </c>
      <c r="E52">
        <f>SUM(Table20[[#This Row],[Use]:[Background]])</f>
        <v>1</v>
      </c>
      <c r="G52" t="s">
        <v>11999</v>
      </c>
      <c r="H52">
        <v>1</v>
      </c>
      <c r="I52">
        <v>0</v>
      </c>
      <c r="J52">
        <v>0</v>
      </c>
      <c r="K52" s="2">
        <f>SUM(Table21[[#This Row],[Use]:[Background]])</f>
        <v>1</v>
      </c>
      <c r="M52" t="s">
        <v>11999</v>
      </c>
      <c r="N52">
        <f>Table20[[#This Row],[Creation]]/Table20[[#This Row],[TOTAL]]</f>
        <v>0</v>
      </c>
      <c r="O52">
        <f>Table20[[#This Row],[Use]]/Table20[[#This Row],[TOTAL]]</f>
        <v>1</v>
      </c>
      <c r="P52">
        <f>Table20[[#This Row],[Background]]/Table20[[#This Row],[TOTAL]]</f>
        <v>0</v>
      </c>
      <c r="Q52" s="2">
        <f>SUM(Table2023[[#This Row],[Creation]:[Background]])</f>
        <v>1</v>
      </c>
      <c r="S52" t="s">
        <v>11999</v>
      </c>
      <c r="T52">
        <f>Table21[[#This Row],[Creation]]/Table21[[#This Row],[TOTAL]]</f>
        <v>0</v>
      </c>
      <c r="U52">
        <f>Table21[[#This Row],[Use]]/Table21[[#This Row],[TOTAL]]</f>
        <v>1</v>
      </c>
      <c r="V52">
        <f>Table21[[#This Row],[Background]]/Table21[[#This Row],[TOTAL]]</f>
        <v>0</v>
      </c>
      <c r="W52" s="2">
        <f>SUM(Table2125[[#This Row],[Creation]:[Background]])</f>
        <v>1</v>
      </c>
    </row>
    <row r="53" spans="1:23" x14ac:dyDescent="0.2">
      <c r="A53" t="s">
        <v>11612</v>
      </c>
      <c r="B53">
        <v>2</v>
      </c>
      <c r="C53">
        <v>0</v>
      </c>
      <c r="D53">
        <v>0</v>
      </c>
      <c r="E53">
        <f>SUM(Table20[[#This Row],[Use]:[Background]])</f>
        <v>2</v>
      </c>
      <c r="G53" t="s">
        <v>11612</v>
      </c>
      <c r="H53">
        <v>1</v>
      </c>
      <c r="I53">
        <v>0</v>
      </c>
      <c r="J53">
        <v>1</v>
      </c>
      <c r="K53" s="2">
        <f>SUM(Table21[[#This Row],[Use]:[Background]])</f>
        <v>2</v>
      </c>
      <c r="M53" t="s">
        <v>11612</v>
      </c>
      <c r="N53">
        <f>Table20[[#This Row],[Creation]]/Table20[[#This Row],[TOTAL]]</f>
        <v>0</v>
      </c>
      <c r="O53">
        <f>Table20[[#This Row],[Use]]/Table20[[#This Row],[TOTAL]]</f>
        <v>1</v>
      </c>
      <c r="P53">
        <f>Table20[[#This Row],[Background]]/Table20[[#This Row],[TOTAL]]</f>
        <v>0</v>
      </c>
      <c r="Q53" s="2">
        <f>SUM(Table2023[[#This Row],[Creation]:[Background]])</f>
        <v>1</v>
      </c>
      <c r="S53" t="s">
        <v>11612</v>
      </c>
      <c r="T53">
        <f>Table21[[#This Row],[Creation]]/Table21[[#This Row],[TOTAL]]</f>
        <v>0</v>
      </c>
      <c r="U53">
        <f>Table21[[#This Row],[Use]]/Table21[[#This Row],[TOTAL]]</f>
        <v>0.5</v>
      </c>
      <c r="V53">
        <f>Table21[[#This Row],[Background]]/Table21[[#This Row],[TOTAL]]</f>
        <v>0.5</v>
      </c>
      <c r="W53" s="2">
        <f>SUM(Table2125[[#This Row],[Creation]:[Background]])</f>
        <v>1</v>
      </c>
    </row>
    <row r="54" spans="1:23" x14ac:dyDescent="0.2">
      <c r="A54" t="s">
        <v>12834</v>
      </c>
      <c r="B54">
        <v>1</v>
      </c>
      <c r="C54">
        <v>0</v>
      </c>
      <c r="D54">
        <v>0</v>
      </c>
      <c r="E54">
        <f>SUM(Table20[[#This Row],[Use]:[Background]])</f>
        <v>1</v>
      </c>
      <c r="G54" t="s">
        <v>12834</v>
      </c>
      <c r="H54">
        <v>0</v>
      </c>
      <c r="I54">
        <v>1</v>
      </c>
      <c r="J54">
        <v>0</v>
      </c>
      <c r="K54" s="2">
        <f>SUM(Table21[[#This Row],[Use]:[Background]])</f>
        <v>1</v>
      </c>
      <c r="M54" t="s">
        <v>12834</v>
      </c>
      <c r="N54">
        <f>Table20[[#This Row],[Creation]]/Table20[[#This Row],[TOTAL]]</f>
        <v>0</v>
      </c>
      <c r="O54">
        <f>Table20[[#This Row],[Use]]/Table20[[#This Row],[TOTAL]]</f>
        <v>1</v>
      </c>
      <c r="P54">
        <f>Table20[[#This Row],[Background]]/Table20[[#This Row],[TOTAL]]</f>
        <v>0</v>
      </c>
      <c r="Q54" s="2">
        <f>SUM(Table2023[[#This Row],[Creation]:[Background]])</f>
        <v>1</v>
      </c>
      <c r="S54" t="s">
        <v>12834</v>
      </c>
      <c r="T54">
        <f>Table21[[#This Row],[Creation]]/Table21[[#This Row],[TOTAL]]</f>
        <v>1</v>
      </c>
      <c r="U54">
        <f>Table21[[#This Row],[Use]]/Table21[[#This Row],[TOTAL]]</f>
        <v>0</v>
      </c>
      <c r="V54">
        <f>Table21[[#This Row],[Background]]/Table21[[#This Row],[TOTAL]]</f>
        <v>0</v>
      </c>
      <c r="W54" s="2">
        <f>SUM(Table2125[[#This Row],[Creation]:[Background]])</f>
        <v>1</v>
      </c>
    </row>
    <row r="55" spans="1:23" x14ac:dyDescent="0.2">
      <c r="A55" t="s">
        <v>11666</v>
      </c>
      <c r="B55">
        <v>2</v>
      </c>
      <c r="C55">
        <v>0</v>
      </c>
      <c r="D55">
        <v>0</v>
      </c>
      <c r="E55">
        <f>SUM(Table20[[#This Row],[Use]:[Background]])</f>
        <v>2</v>
      </c>
      <c r="G55" t="s">
        <v>11666</v>
      </c>
      <c r="H55">
        <v>2</v>
      </c>
      <c r="I55">
        <v>0</v>
      </c>
      <c r="J55">
        <v>0</v>
      </c>
      <c r="K55" s="2">
        <f>SUM(Table21[[#This Row],[Use]:[Background]])</f>
        <v>2</v>
      </c>
      <c r="M55" t="s">
        <v>11666</v>
      </c>
      <c r="N55">
        <f>Table20[[#This Row],[Creation]]/Table20[[#This Row],[TOTAL]]</f>
        <v>0</v>
      </c>
      <c r="O55">
        <f>Table20[[#This Row],[Use]]/Table20[[#This Row],[TOTAL]]</f>
        <v>1</v>
      </c>
      <c r="P55">
        <f>Table20[[#This Row],[Background]]/Table20[[#This Row],[TOTAL]]</f>
        <v>0</v>
      </c>
      <c r="Q55" s="2">
        <f>SUM(Table2023[[#This Row],[Creation]:[Background]])</f>
        <v>1</v>
      </c>
      <c r="S55" t="s">
        <v>11666</v>
      </c>
      <c r="T55">
        <f>Table21[[#This Row],[Creation]]/Table21[[#This Row],[TOTAL]]</f>
        <v>0</v>
      </c>
      <c r="U55">
        <f>Table21[[#This Row],[Use]]/Table21[[#This Row],[TOTAL]]</f>
        <v>1</v>
      </c>
      <c r="V55">
        <f>Table21[[#This Row],[Background]]/Table21[[#This Row],[TOTAL]]</f>
        <v>0</v>
      </c>
      <c r="W55" s="2">
        <f>SUM(Table2125[[#This Row],[Creation]:[Background]])</f>
        <v>1</v>
      </c>
    </row>
    <row r="56" spans="1:23" x14ac:dyDescent="0.2">
      <c r="A56" t="s">
        <v>11823</v>
      </c>
      <c r="B56">
        <v>0</v>
      </c>
      <c r="C56">
        <v>0</v>
      </c>
      <c r="D56">
        <v>1</v>
      </c>
      <c r="E56">
        <f>SUM(Table20[[#This Row],[Use]:[Background]])</f>
        <v>1</v>
      </c>
      <c r="G56" t="s">
        <v>11823</v>
      </c>
      <c r="H56">
        <v>0</v>
      </c>
      <c r="I56">
        <v>0</v>
      </c>
      <c r="J56">
        <v>1</v>
      </c>
      <c r="K56" s="2">
        <f>SUM(Table21[[#This Row],[Use]:[Background]])</f>
        <v>1</v>
      </c>
      <c r="M56" t="s">
        <v>11823</v>
      </c>
      <c r="N56">
        <f>Table20[[#This Row],[Creation]]/Table20[[#This Row],[TOTAL]]</f>
        <v>0</v>
      </c>
      <c r="O56">
        <f>Table20[[#This Row],[Use]]/Table20[[#This Row],[TOTAL]]</f>
        <v>0</v>
      </c>
      <c r="P56">
        <f>Table20[[#This Row],[Background]]/Table20[[#This Row],[TOTAL]]</f>
        <v>1</v>
      </c>
      <c r="Q56" s="2">
        <f>SUM(Table2023[[#This Row],[Creation]:[Background]])</f>
        <v>1</v>
      </c>
      <c r="S56" t="s">
        <v>11823</v>
      </c>
      <c r="T56">
        <f>Table21[[#This Row],[Creation]]/Table21[[#This Row],[TOTAL]]</f>
        <v>0</v>
      </c>
      <c r="U56">
        <f>Table21[[#This Row],[Use]]/Table21[[#This Row],[TOTAL]]</f>
        <v>0</v>
      </c>
      <c r="V56">
        <f>Table21[[#This Row],[Background]]/Table21[[#This Row],[TOTAL]]</f>
        <v>1</v>
      </c>
      <c r="W56" s="2">
        <f>SUM(Table2125[[#This Row],[Creation]:[Background]])</f>
        <v>1</v>
      </c>
    </row>
    <row r="57" spans="1:23" x14ac:dyDescent="0.2">
      <c r="A57" t="s">
        <v>12723</v>
      </c>
      <c r="B57">
        <v>1</v>
      </c>
      <c r="C57">
        <v>0</v>
      </c>
      <c r="D57">
        <v>0</v>
      </c>
      <c r="E57">
        <f>SUM(Table20[[#This Row],[Use]:[Background]])</f>
        <v>1</v>
      </c>
      <c r="G57" t="s">
        <v>12723</v>
      </c>
      <c r="H57">
        <v>1</v>
      </c>
      <c r="I57">
        <v>0</v>
      </c>
      <c r="J57">
        <v>0</v>
      </c>
      <c r="K57" s="2">
        <f>SUM(Table21[[#This Row],[Use]:[Background]])</f>
        <v>1</v>
      </c>
      <c r="M57" t="s">
        <v>12723</v>
      </c>
      <c r="N57">
        <f>Table20[[#This Row],[Creation]]/Table20[[#This Row],[TOTAL]]</f>
        <v>0</v>
      </c>
      <c r="O57">
        <f>Table20[[#This Row],[Use]]/Table20[[#This Row],[TOTAL]]</f>
        <v>1</v>
      </c>
      <c r="P57">
        <f>Table20[[#This Row],[Background]]/Table20[[#This Row],[TOTAL]]</f>
        <v>0</v>
      </c>
      <c r="Q57" s="2">
        <f>SUM(Table2023[[#This Row],[Creation]:[Background]])</f>
        <v>1</v>
      </c>
      <c r="S57" t="s">
        <v>12723</v>
      </c>
      <c r="T57">
        <f>Table21[[#This Row],[Creation]]/Table21[[#This Row],[TOTAL]]</f>
        <v>0</v>
      </c>
      <c r="U57">
        <f>Table21[[#This Row],[Use]]/Table21[[#This Row],[TOTAL]]</f>
        <v>1</v>
      </c>
      <c r="V57">
        <f>Table21[[#This Row],[Background]]/Table21[[#This Row],[TOTAL]]</f>
        <v>0</v>
      </c>
      <c r="W57" s="2">
        <f>SUM(Table2125[[#This Row],[Creation]:[Background]])</f>
        <v>1</v>
      </c>
    </row>
    <row r="58" spans="1:23" x14ac:dyDescent="0.2">
      <c r="A58" t="s">
        <v>11654</v>
      </c>
      <c r="B58">
        <v>2</v>
      </c>
      <c r="C58">
        <v>0</v>
      </c>
      <c r="D58">
        <v>0</v>
      </c>
      <c r="E58">
        <f>SUM(Table20[[#This Row],[Use]:[Background]])</f>
        <v>2</v>
      </c>
      <c r="G58" t="s">
        <v>11654</v>
      </c>
      <c r="H58">
        <v>2</v>
      </c>
      <c r="I58">
        <v>0</v>
      </c>
      <c r="J58">
        <v>0</v>
      </c>
      <c r="K58" s="2">
        <f>SUM(Table21[[#This Row],[Use]:[Background]])</f>
        <v>2</v>
      </c>
      <c r="M58" t="s">
        <v>11654</v>
      </c>
      <c r="N58">
        <f>Table20[[#This Row],[Creation]]/Table20[[#This Row],[TOTAL]]</f>
        <v>0</v>
      </c>
      <c r="O58">
        <f>Table20[[#This Row],[Use]]/Table20[[#This Row],[TOTAL]]</f>
        <v>1</v>
      </c>
      <c r="P58">
        <f>Table20[[#This Row],[Background]]/Table20[[#This Row],[TOTAL]]</f>
        <v>0</v>
      </c>
      <c r="Q58" s="2">
        <f>SUM(Table2023[[#This Row],[Creation]:[Background]])</f>
        <v>1</v>
      </c>
      <c r="S58" t="s">
        <v>11654</v>
      </c>
      <c r="T58">
        <f>Table21[[#This Row],[Creation]]/Table21[[#This Row],[TOTAL]]</f>
        <v>0</v>
      </c>
      <c r="U58">
        <f>Table21[[#This Row],[Use]]/Table21[[#This Row],[TOTAL]]</f>
        <v>1</v>
      </c>
      <c r="V58">
        <f>Table21[[#This Row],[Background]]/Table21[[#This Row],[TOTAL]]</f>
        <v>0</v>
      </c>
      <c r="W58" s="2">
        <f>SUM(Table2125[[#This Row],[Creation]:[Background]])</f>
        <v>1</v>
      </c>
    </row>
    <row r="59" spans="1:23" x14ac:dyDescent="0.2">
      <c r="A59" t="s">
        <v>12499</v>
      </c>
      <c r="B59">
        <v>1</v>
      </c>
      <c r="C59">
        <v>0</v>
      </c>
      <c r="D59">
        <v>0</v>
      </c>
      <c r="E59">
        <f>SUM(Table20[[#This Row],[Use]:[Background]])</f>
        <v>1</v>
      </c>
      <c r="G59" t="s">
        <v>12499</v>
      </c>
      <c r="H59">
        <v>1</v>
      </c>
      <c r="I59">
        <v>0</v>
      </c>
      <c r="J59">
        <v>0</v>
      </c>
      <c r="K59" s="2">
        <f>SUM(Table21[[#This Row],[Use]:[Background]])</f>
        <v>1</v>
      </c>
      <c r="M59" t="s">
        <v>12499</v>
      </c>
      <c r="N59">
        <f>Table20[[#This Row],[Creation]]/Table20[[#This Row],[TOTAL]]</f>
        <v>0</v>
      </c>
      <c r="O59">
        <f>Table20[[#This Row],[Use]]/Table20[[#This Row],[TOTAL]]</f>
        <v>1</v>
      </c>
      <c r="P59">
        <f>Table20[[#This Row],[Background]]/Table20[[#This Row],[TOTAL]]</f>
        <v>0</v>
      </c>
      <c r="Q59" s="2">
        <f>SUM(Table2023[[#This Row],[Creation]:[Background]])</f>
        <v>1</v>
      </c>
      <c r="S59" t="s">
        <v>12499</v>
      </c>
      <c r="T59">
        <f>Table21[[#This Row],[Creation]]/Table21[[#This Row],[TOTAL]]</f>
        <v>0</v>
      </c>
      <c r="U59">
        <f>Table21[[#This Row],[Use]]/Table21[[#This Row],[TOTAL]]</f>
        <v>1</v>
      </c>
      <c r="V59">
        <f>Table21[[#This Row],[Background]]/Table21[[#This Row],[TOTAL]]</f>
        <v>0</v>
      </c>
      <c r="W59" s="2">
        <f>SUM(Table2125[[#This Row],[Creation]:[Background]])</f>
        <v>1</v>
      </c>
    </row>
    <row r="60" spans="1:23" x14ac:dyDescent="0.2">
      <c r="A60" t="s">
        <v>11455</v>
      </c>
      <c r="B60">
        <v>1</v>
      </c>
      <c r="C60">
        <v>0</v>
      </c>
      <c r="D60">
        <v>0</v>
      </c>
      <c r="E60">
        <f>SUM(Table20[[#This Row],[Use]:[Background]])</f>
        <v>1</v>
      </c>
      <c r="G60" t="s">
        <v>11455</v>
      </c>
      <c r="H60">
        <v>1</v>
      </c>
      <c r="I60">
        <v>0</v>
      </c>
      <c r="J60">
        <v>0</v>
      </c>
      <c r="K60" s="2">
        <f>SUM(Table21[[#This Row],[Use]:[Background]])</f>
        <v>1</v>
      </c>
      <c r="M60" t="s">
        <v>11455</v>
      </c>
      <c r="N60">
        <f>Table20[[#This Row],[Creation]]/Table20[[#This Row],[TOTAL]]</f>
        <v>0</v>
      </c>
      <c r="O60">
        <f>Table20[[#This Row],[Use]]/Table20[[#This Row],[TOTAL]]</f>
        <v>1</v>
      </c>
      <c r="P60">
        <f>Table20[[#This Row],[Background]]/Table20[[#This Row],[TOTAL]]</f>
        <v>0</v>
      </c>
      <c r="Q60" s="2">
        <f>SUM(Table2023[[#This Row],[Creation]:[Background]])</f>
        <v>1</v>
      </c>
      <c r="S60" t="s">
        <v>11455</v>
      </c>
      <c r="T60">
        <f>Table21[[#This Row],[Creation]]/Table21[[#This Row],[TOTAL]]</f>
        <v>0</v>
      </c>
      <c r="U60">
        <f>Table21[[#This Row],[Use]]/Table21[[#This Row],[TOTAL]]</f>
        <v>1</v>
      </c>
      <c r="V60">
        <f>Table21[[#This Row],[Background]]/Table21[[#This Row],[TOTAL]]</f>
        <v>0</v>
      </c>
      <c r="W60" s="2">
        <f>SUM(Table2125[[#This Row],[Creation]:[Background]])</f>
        <v>1</v>
      </c>
    </row>
    <row r="61" spans="1:23" x14ac:dyDescent="0.2">
      <c r="A61" t="s">
        <v>11640</v>
      </c>
      <c r="B61">
        <v>0</v>
      </c>
      <c r="C61">
        <v>0</v>
      </c>
      <c r="D61">
        <v>1</v>
      </c>
      <c r="E61">
        <f>SUM(Table20[[#This Row],[Use]:[Background]])</f>
        <v>1</v>
      </c>
      <c r="G61" t="s">
        <v>11640</v>
      </c>
      <c r="H61">
        <v>0</v>
      </c>
      <c r="I61">
        <v>0</v>
      </c>
      <c r="J61">
        <v>1</v>
      </c>
      <c r="K61" s="2">
        <f>SUM(Table21[[#This Row],[Use]:[Background]])</f>
        <v>1</v>
      </c>
      <c r="M61" t="s">
        <v>11640</v>
      </c>
      <c r="N61">
        <f>Table20[[#This Row],[Creation]]/Table20[[#This Row],[TOTAL]]</f>
        <v>0</v>
      </c>
      <c r="O61">
        <f>Table20[[#This Row],[Use]]/Table20[[#This Row],[TOTAL]]</f>
        <v>0</v>
      </c>
      <c r="P61">
        <f>Table20[[#This Row],[Background]]/Table20[[#This Row],[TOTAL]]</f>
        <v>1</v>
      </c>
      <c r="Q61" s="2">
        <f>SUM(Table2023[[#This Row],[Creation]:[Background]])</f>
        <v>1</v>
      </c>
      <c r="S61" t="s">
        <v>11640</v>
      </c>
      <c r="T61">
        <f>Table21[[#This Row],[Creation]]/Table21[[#This Row],[TOTAL]]</f>
        <v>0</v>
      </c>
      <c r="U61">
        <f>Table21[[#This Row],[Use]]/Table21[[#This Row],[TOTAL]]</f>
        <v>0</v>
      </c>
      <c r="V61">
        <f>Table21[[#This Row],[Background]]/Table21[[#This Row],[TOTAL]]</f>
        <v>1</v>
      </c>
      <c r="W61" s="2">
        <f>SUM(Table2125[[#This Row],[Creation]:[Background]])</f>
        <v>1</v>
      </c>
    </row>
    <row r="62" spans="1:23" x14ac:dyDescent="0.2">
      <c r="A62" t="s">
        <v>11659</v>
      </c>
      <c r="B62">
        <v>2</v>
      </c>
      <c r="C62">
        <v>0</v>
      </c>
      <c r="D62">
        <v>0</v>
      </c>
      <c r="E62">
        <f>SUM(Table20[[#This Row],[Use]:[Background]])</f>
        <v>2</v>
      </c>
      <c r="G62" t="s">
        <v>11659</v>
      </c>
      <c r="H62">
        <v>1</v>
      </c>
      <c r="I62">
        <v>0</v>
      </c>
      <c r="J62">
        <v>1</v>
      </c>
      <c r="K62" s="2">
        <f>SUM(Table21[[#This Row],[Use]:[Background]])</f>
        <v>2</v>
      </c>
      <c r="M62" t="s">
        <v>11659</v>
      </c>
      <c r="N62">
        <f>Table20[[#This Row],[Creation]]/Table20[[#This Row],[TOTAL]]</f>
        <v>0</v>
      </c>
      <c r="O62">
        <f>Table20[[#This Row],[Use]]/Table20[[#This Row],[TOTAL]]</f>
        <v>1</v>
      </c>
      <c r="P62">
        <f>Table20[[#This Row],[Background]]/Table20[[#This Row],[TOTAL]]</f>
        <v>0</v>
      </c>
      <c r="Q62" s="2">
        <f>SUM(Table2023[[#This Row],[Creation]:[Background]])</f>
        <v>1</v>
      </c>
      <c r="S62" t="s">
        <v>11659</v>
      </c>
      <c r="T62">
        <f>Table21[[#This Row],[Creation]]/Table21[[#This Row],[TOTAL]]</f>
        <v>0</v>
      </c>
      <c r="U62">
        <f>Table21[[#This Row],[Use]]/Table21[[#This Row],[TOTAL]]</f>
        <v>0.5</v>
      </c>
      <c r="V62">
        <f>Table21[[#This Row],[Background]]/Table21[[#This Row],[TOTAL]]</f>
        <v>0.5</v>
      </c>
      <c r="W62" s="2">
        <f>SUM(Table2125[[#This Row],[Creation]:[Background]])</f>
        <v>1</v>
      </c>
    </row>
    <row r="63" spans="1:23" x14ac:dyDescent="0.2">
      <c r="A63" t="s">
        <v>11574</v>
      </c>
      <c r="B63">
        <v>1</v>
      </c>
      <c r="C63">
        <v>0</v>
      </c>
      <c r="D63">
        <v>0</v>
      </c>
      <c r="E63">
        <f>SUM(Table20[[#This Row],[Use]:[Background]])</f>
        <v>1</v>
      </c>
      <c r="G63" t="s">
        <v>11574</v>
      </c>
      <c r="H63">
        <v>1</v>
      </c>
      <c r="I63">
        <v>0</v>
      </c>
      <c r="J63">
        <v>0</v>
      </c>
      <c r="K63" s="2">
        <f>SUM(Table21[[#This Row],[Use]:[Background]])</f>
        <v>1</v>
      </c>
      <c r="M63" t="s">
        <v>11574</v>
      </c>
      <c r="N63">
        <f>Table20[[#This Row],[Creation]]/Table20[[#This Row],[TOTAL]]</f>
        <v>0</v>
      </c>
      <c r="O63">
        <f>Table20[[#This Row],[Use]]/Table20[[#This Row],[TOTAL]]</f>
        <v>1</v>
      </c>
      <c r="P63">
        <f>Table20[[#This Row],[Background]]/Table20[[#This Row],[TOTAL]]</f>
        <v>0</v>
      </c>
      <c r="Q63" s="2">
        <f>SUM(Table2023[[#This Row],[Creation]:[Background]])</f>
        <v>1</v>
      </c>
      <c r="S63" t="s">
        <v>11574</v>
      </c>
      <c r="T63">
        <f>Table21[[#This Row],[Creation]]/Table21[[#This Row],[TOTAL]]</f>
        <v>0</v>
      </c>
      <c r="U63">
        <f>Table21[[#This Row],[Use]]/Table21[[#This Row],[TOTAL]]</f>
        <v>1</v>
      </c>
      <c r="V63">
        <f>Table21[[#This Row],[Background]]/Table21[[#This Row],[TOTAL]]</f>
        <v>0</v>
      </c>
      <c r="W63" s="2">
        <f>SUM(Table2125[[#This Row],[Creation]:[Background]])</f>
        <v>1</v>
      </c>
    </row>
    <row r="64" spans="1:23" x14ac:dyDescent="0.2">
      <c r="A64" t="s">
        <v>11458</v>
      </c>
      <c r="B64">
        <v>1</v>
      </c>
      <c r="C64">
        <v>0</v>
      </c>
      <c r="D64">
        <v>0</v>
      </c>
      <c r="E64">
        <f>SUM(Table20[[#This Row],[Use]:[Background]])</f>
        <v>1</v>
      </c>
      <c r="G64" t="s">
        <v>11458</v>
      </c>
      <c r="H64">
        <v>1</v>
      </c>
      <c r="I64">
        <v>0</v>
      </c>
      <c r="J64">
        <v>0</v>
      </c>
      <c r="K64" s="2">
        <f>SUM(Table21[[#This Row],[Use]:[Background]])</f>
        <v>1</v>
      </c>
      <c r="M64" t="s">
        <v>11458</v>
      </c>
      <c r="N64">
        <f>Table20[[#This Row],[Creation]]/Table20[[#This Row],[TOTAL]]</f>
        <v>0</v>
      </c>
      <c r="O64">
        <f>Table20[[#This Row],[Use]]/Table20[[#This Row],[TOTAL]]</f>
        <v>1</v>
      </c>
      <c r="P64">
        <f>Table20[[#This Row],[Background]]/Table20[[#This Row],[TOTAL]]</f>
        <v>0</v>
      </c>
      <c r="Q64" s="2">
        <f>SUM(Table2023[[#This Row],[Creation]:[Background]])</f>
        <v>1</v>
      </c>
      <c r="S64" t="s">
        <v>11458</v>
      </c>
      <c r="T64">
        <f>Table21[[#This Row],[Creation]]/Table21[[#This Row],[TOTAL]]</f>
        <v>0</v>
      </c>
      <c r="U64">
        <f>Table21[[#This Row],[Use]]/Table21[[#This Row],[TOTAL]]</f>
        <v>1</v>
      </c>
      <c r="V64">
        <f>Table21[[#This Row],[Background]]/Table21[[#This Row],[TOTAL]]</f>
        <v>0</v>
      </c>
      <c r="W64" s="2">
        <f>SUM(Table2125[[#This Row],[Creation]:[Background]])</f>
        <v>1</v>
      </c>
    </row>
    <row r="65" spans="1:23" x14ac:dyDescent="0.2">
      <c r="A65" t="s">
        <v>11973</v>
      </c>
      <c r="B65">
        <v>0</v>
      </c>
      <c r="C65">
        <v>1</v>
      </c>
      <c r="D65">
        <v>0</v>
      </c>
      <c r="E65">
        <f>SUM(Table20[[#This Row],[Use]:[Background]])</f>
        <v>1</v>
      </c>
      <c r="G65" t="s">
        <v>11973</v>
      </c>
      <c r="H65">
        <v>0</v>
      </c>
      <c r="I65">
        <v>1</v>
      </c>
      <c r="J65">
        <v>0</v>
      </c>
      <c r="K65" s="2">
        <f>SUM(Table21[[#This Row],[Use]:[Background]])</f>
        <v>1</v>
      </c>
      <c r="M65" t="s">
        <v>11973</v>
      </c>
      <c r="N65">
        <f>Table20[[#This Row],[Creation]]/Table20[[#This Row],[TOTAL]]</f>
        <v>1</v>
      </c>
      <c r="O65">
        <f>Table20[[#This Row],[Use]]/Table20[[#This Row],[TOTAL]]</f>
        <v>0</v>
      </c>
      <c r="P65">
        <f>Table20[[#This Row],[Background]]/Table20[[#This Row],[TOTAL]]</f>
        <v>0</v>
      </c>
      <c r="Q65" s="2">
        <f>SUM(Table2023[[#This Row],[Creation]:[Background]])</f>
        <v>1</v>
      </c>
      <c r="S65" t="s">
        <v>11973</v>
      </c>
      <c r="T65">
        <f>Table21[[#This Row],[Creation]]/Table21[[#This Row],[TOTAL]]</f>
        <v>1</v>
      </c>
      <c r="U65">
        <f>Table21[[#This Row],[Use]]/Table21[[#This Row],[TOTAL]]</f>
        <v>0</v>
      </c>
      <c r="V65">
        <f>Table21[[#This Row],[Background]]/Table21[[#This Row],[TOTAL]]</f>
        <v>0</v>
      </c>
      <c r="W65" s="2">
        <f>SUM(Table2125[[#This Row],[Creation]:[Background]])</f>
        <v>1</v>
      </c>
    </row>
    <row r="66" spans="1:23" x14ac:dyDescent="0.2">
      <c r="A66" t="s">
        <v>1024</v>
      </c>
      <c r="B66">
        <v>1</v>
      </c>
      <c r="C66">
        <v>0</v>
      </c>
      <c r="D66">
        <v>0</v>
      </c>
      <c r="E66">
        <f>SUM(Table20[[#This Row],[Use]:[Background]])</f>
        <v>1</v>
      </c>
      <c r="G66" t="s">
        <v>1024</v>
      </c>
      <c r="H66">
        <v>1</v>
      </c>
      <c r="I66">
        <v>0</v>
      </c>
      <c r="J66">
        <v>0</v>
      </c>
      <c r="K66" s="2">
        <f>SUM(Table21[[#This Row],[Use]:[Background]])</f>
        <v>1</v>
      </c>
      <c r="M66" t="s">
        <v>1024</v>
      </c>
      <c r="N66">
        <f>Table20[[#This Row],[Creation]]/Table20[[#This Row],[TOTAL]]</f>
        <v>0</v>
      </c>
      <c r="O66">
        <f>Table20[[#This Row],[Use]]/Table20[[#This Row],[TOTAL]]</f>
        <v>1</v>
      </c>
      <c r="P66">
        <f>Table20[[#This Row],[Background]]/Table20[[#This Row],[TOTAL]]</f>
        <v>0</v>
      </c>
      <c r="Q66" s="2">
        <f>SUM(Table2023[[#This Row],[Creation]:[Background]])</f>
        <v>1</v>
      </c>
      <c r="S66" t="s">
        <v>1024</v>
      </c>
      <c r="T66">
        <f>Table21[[#This Row],[Creation]]/Table21[[#This Row],[TOTAL]]</f>
        <v>0</v>
      </c>
      <c r="U66">
        <f>Table21[[#This Row],[Use]]/Table21[[#This Row],[TOTAL]]</f>
        <v>1</v>
      </c>
      <c r="V66">
        <f>Table21[[#This Row],[Background]]/Table21[[#This Row],[TOTAL]]</f>
        <v>0</v>
      </c>
      <c r="W66" s="2">
        <f>SUM(Table2125[[#This Row],[Creation]:[Background]])</f>
        <v>1</v>
      </c>
    </row>
    <row r="67" spans="1:23" x14ac:dyDescent="0.2">
      <c r="A67" t="s">
        <v>12198</v>
      </c>
      <c r="B67">
        <v>1</v>
      </c>
      <c r="C67">
        <v>0</v>
      </c>
      <c r="D67">
        <v>0</v>
      </c>
      <c r="E67">
        <f>SUM(Table20[[#This Row],[Use]:[Background]])</f>
        <v>1</v>
      </c>
      <c r="G67" t="s">
        <v>12198</v>
      </c>
      <c r="H67">
        <v>0</v>
      </c>
      <c r="I67">
        <v>1</v>
      </c>
      <c r="J67">
        <v>0</v>
      </c>
      <c r="K67" s="2">
        <f>SUM(Table21[[#This Row],[Use]:[Background]])</f>
        <v>1</v>
      </c>
      <c r="M67" t="s">
        <v>12198</v>
      </c>
      <c r="N67">
        <f>Table20[[#This Row],[Creation]]/Table20[[#This Row],[TOTAL]]</f>
        <v>0</v>
      </c>
      <c r="O67">
        <f>Table20[[#This Row],[Use]]/Table20[[#This Row],[TOTAL]]</f>
        <v>1</v>
      </c>
      <c r="P67">
        <f>Table20[[#This Row],[Background]]/Table20[[#This Row],[TOTAL]]</f>
        <v>0</v>
      </c>
      <c r="Q67" s="2">
        <f>SUM(Table2023[[#This Row],[Creation]:[Background]])</f>
        <v>1</v>
      </c>
      <c r="S67" t="s">
        <v>12198</v>
      </c>
      <c r="T67">
        <f>Table21[[#This Row],[Creation]]/Table21[[#This Row],[TOTAL]]</f>
        <v>1</v>
      </c>
      <c r="U67">
        <f>Table21[[#This Row],[Use]]/Table21[[#This Row],[TOTAL]]</f>
        <v>0</v>
      </c>
      <c r="V67">
        <f>Table21[[#This Row],[Background]]/Table21[[#This Row],[TOTAL]]</f>
        <v>0</v>
      </c>
      <c r="W67" s="2">
        <f>SUM(Table2125[[#This Row],[Creation]:[Background]])</f>
        <v>1</v>
      </c>
    </row>
    <row r="68" spans="1:23" x14ac:dyDescent="0.2">
      <c r="A68" t="s">
        <v>12053</v>
      </c>
      <c r="B68">
        <v>1</v>
      </c>
      <c r="C68">
        <v>0</v>
      </c>
      <c r="D68">
        <v>0</v>
      </c>
      <c r="E68">
        <f>SUM(Table20[[#This Row],[Use]:[Background]])</f>
        <v>1</v>
      </c>
      <c r="G68" t="s">
        <v>12053</v>
      </c>
      <c r="H68">
        <v>1</v>
      </c>
      <c r="I68">
        <v>0</v>
      </c>
      <c r="J68">
        <v>0</v>
      </c>
      <c r="K68" s="2">
        <f>SUM(Table21[[#This Row],[Use]:[Background]])</f>
        <v>1</v>
      </c>
      <c r="M68" t="s">
        <v>12053</v>
      </c>
      <c r="N68">
        <f>Table20[[#This Row],[Creation]]/Table20[[#This Row],[TOTAL]]</f>
        <v>0</v>
      </c>
      <c r="O68">
        <f>Table20[[#This Row],[Use]]/Table20[[#This Row],[TOTAL]]</f>
        <v>1</v>
      </c>
      <c r="P68">
        <f>Table20[[#This Row],[Background]]/Table20[[#This Row],[TOTAL]]</f>
        <v>0</v>
      </c>
      <c r="Q68" s="2">
        <f>SUM(Table2023[[#This Row],[Creation]:[Background]])</f>
        <v>1</v>
      </c>
      <c r="S68" t="s">
        <v>12053</v>
      </c>
      <c r="T68">
        <f>Table21[[#This Row],[Creation]]/Table21[[#This Row],[TOTAL]]</f>
        <v>0</v>
      </c>
      <c r="U68">
        <f>Table21[[#This Row],[Use]]/Table21[[#This Row],[TOTAL]]</f>
        <v>1</v>
      </c>
      <c r="V68">
        <f>Table21[[#This Row],[Background]]/Table21[[#This Row],[TOTAL]]</f>
        <v>0</v>
      </c>
      <c r="W68" s="2">
        <f>SUM(Table2125[[#This Row],[Creation]:[Background]])</f>
        <v>1</v>
      </c>
    </row>
    <row r="69" spans="1:23" x14ac:dyDescent="0.2">
      <c r="A69" t="s">
        <v>12738</v>
      </c>
      <c r="B69">
        <v>1</v>
      </c>
      <c r="C69">
        <v>0</v>
      </c>
      <c r="D69">
        <v>0</v>
      </c>
      <c r="E69">
        <f>SUM(Table20[[#This Row],[Use]:[Background]])</f>
        <v>1</v>
      </c>
      <c r="G69" t="s">
        <v>12738</v>
      </c>
      <c r="H69">
        <v>1</v>
      </c>
      <c r="I69">
        <v>0</v>
      </c>
      <c r="J69">
        <v>0</v>
      </c>
      <c r="K69" s="2">
        <f>SUM(Table21[[#This Row],[Use]:[Background]])</f>
        <v>1</v>
      </c>
      <c r="M69" t="s">
        <v>12738</v>
      </c>
      <c r="N69">
        <f>Table20[[#This Row],[Creation]]/Table20[[#This Row],[TOTAL]]</f>
        <v>0</v>
      </c>
      <c r="O69">
        <f>Table20[[#This Row],[Use]]/Table20[[#This Row],[TOTAL]]</f>
        <v>1</v>
      </c>
      <c r="P69">
        <f>Table20[[#This Row],[Background]]/Table20[[#This Row],[TOTAL]]</f>
        <v>0</v>
      </c>
      <c r="Q69" s="2">
        <f>SUM(Table2023[[#This Row],[Creation]:[Background]])</f>
        <v>1</v>
      </c>
      <c r="S69" t="s">
        <v>12738</v>
      </c>
      <c r="T69">
        <f>Table21[[#This Row],[Creation]]/Table21[[#This Row],[TOTAL]]</f>
        <v>0</v>
      </c>
      <c r="U69">
        <f>Table21[[#This Row],[Use]]/Table21[[#This Row],[TOTAL]]</f>
        <v>1</v>
      </c>
      <c r="V69">
        <f>Table21[[#This Row],[Background]]/Table21[[#This Row],[TOTAL]]</f>
        <v>0</v>
      </c>
      <c r="W69" s="2">
        <f>SUM(Table2125[[#This Row],[Creation]:[Background]])</f>
        <v>1</v>
      </c>
    </row>
    <row r="70" spans="1:23" x14ac:dyDescent="0.2">
      <c r="A70" t="s">
        <v>11365</v>
      </c>
      <c r="B70">
        <v>1</v>
      </c>
      <c r="C70">
        <v>0</v>
      </c>
      <c r="D70">
        <v>0</v>
      </c>
      <c r="E70">
        <f>SUM(Table20[[#This Row],[Use]:[Background]])</f>
        <v>1</v>
      </c>
      <c r="G70" t="s">
        <v>11365</v>
      </c>
      <c r="H70">
        <v>1</v>
      </c>
      <c r="I70">
        <v>0</v>
      </c>
      <c r="J70">
        <v>0</v>
      </c>
      <c r="K70" s="2">
        <f>SUM(Table21[[#This Row],[Use]:[Background]])</f>
        <v>1</v>
      </c>
      <c r="M70" t="s">
        <v>11365</v>
      </c>
      <c r="N70">
        <f>Table20[[#This Row],[Creation]]/Table20[[#This Row],[TOTAL]]</f>
        <v>0</v>
      </c>
      <c r="O70">
        <f>Table20[[#This Row],[Use]]/Table20[[#This Row],[TOTAL]]</f>
        <v>1</v>
      </c>
      <c r="P70">
        <f>Table20[[#This Row],[Background]]/Table20[[#This Row],[TOTAL]]</f>
        <v>0</v>
      </c>
      <c r="Q70" s="2">
        <f>SUM(Table2023[[#This Row],[Creation]:[Background]])</f>
        <v>1</v>
      </c>
      <c r="S70" t="s">
        <v>11365</v>
      </c>
      <c r="T70">
        <f>Table21[[#This Row],[Creation]]/Table21[[#This Row],[TOTAL]]</f>
        <v>0</v>
      </c>
      <c r="U70">
        <f>Table21[[#This Row],[Use]]/Table21[[#This Row],[TOTAL]]</f>
        <v>1</v>
      </c>
      <c r="V70">
        <f>Table21[[#This Row],[Background]]/Table21[[#This Row],[TOTAL]]</f>
        <v>0</v>
      </c>
      <c r="W70" s="2">
        <f>SUM(Table2125[[#This Row],[Creation]:[Background]])</f>
        <v>1</v>
      </c>
    </row>
    <row r="71" spans="1:23" x14ac:dyDescent="0.2">
      <c r="A71" t="s">
        <v>11410</v>
      </c>
      <c r="B71">
        <v>2</v>
      </c>
      <c r="C71">
        <v>0</v>
      </c>
      <c r="D71">
        <v>0</v>
      </c>
      <c r="E71">
        <f>SUM(Table20[[#This Row],[Use]:[Background]])</f>
        <v>2</v>
      </c>
      <c r="G71" t="s">
        <v>11410</v>
      </c>
      <c r="H71">
        <v>2</v>
      </c>
      <c r="I71">
        <v>0</v>
      </c>
      <c r="J71">
        <v>0</v>
      </c>
      <c r="K71" s="2">
        <f>SUM(Table21[[#This Row],[Use]:[Background]])</f>
        <v>2</v>
      </c>
      <c r="M71" t="s">
        <v>11410</v>
      </c>
      <c r="N71">
        <f>Table20[[#This Row],[Creation]]/Table20[[#This Row],[TOTAL]]</f>
        <v>0</v>
      </c>
      <c r="O71">
        <f>Table20[[#This Row],[Use]]/Table20[[#This Row],[TOTAL]]</f>
        <v>1</v>
      </c>
      <c r="P71">
        <f>Table20[[#This Row],[Background]]/Table20[[#This Row],[TOTAL]]</f>
        <v>0</v>
      </c>
      <c r="Q71" s="2">
        <f>SUM(Table2023[[#This Row],[Creation]:[Background]])</f>
        <v>1</v>
      </c>
      <c r="S71" t="s">
        <v>11410</v>
      </c>
      <c r="T71">
        <f>Table21[[#This Row],[Creation]]/Table21[[#This Row],[TOTAL]]</f>
        <v>0</v>
      </c>
      <c r="U71">
        <f>Table21[[#This Row],[Use]]/Table21[[#This Row],[TOTAL]]</f>
        <v>1</v>
      </c>
      <c r="V71">
        <f>Table21[[#This Row],[Background]]/Table21[[#This Row],[TOTAL]]</f>
        <v>0</v>
      </c>
      <c r="W71" s="2">
        <f>SUM(Table2125[[#This Row],[Creation]:[Background]])</f>
        <v>1</v>
      </c>
    </row>
    <row r="72" spans="1:23" x14ac:dyDescent="0.2">
      <c r="A72" t="s">
        <v>12915</v>
      </c>
      <c r="B72">
        <v>1</v>
      </c>
      <c r="C72">
        <v>0</v>
      </c>
      <c r="D72">
        <v>0</v>
      </c>
      <c r="E72">
        <f>SUM(Table20[[#This Row],[Use]:[Background]])</f>
        <v>1</v>
      </c>
      <c r="G72" t="s">
        <v>12915</v>
      </c>
      <c r="H72">
        <v>1</v>
      </c>
      <c r="I72">
        <v>0</v>
      </c>
      <c r="J72">
        <v>0</v>
      </c>
      <c r="K72" s="2">
        <f>SUM(Table21[[#This Row],[Use]:[Background]])</f>
        <v>1</v>
      </c>
      <c r="M72" t="s">
        <v>12915</v>
      </c>
      <c r="N72">
        <f>Table20[[#This Row],[Creation]]/Table20[[#This Row],[TOTAL]]</f>
        <v>0</v>
      </c>
      <c r="O72">
        <f>Table20[[#This Row],[Use]]/Table20[[#This Row],[TOTAL]]</f>
        <v>1</v>
      </c>
      <c r="P72">
        <f>Table20[[#This Row],[Background]]/Table20[[#This Row],[TOTAL]]</f>
        <v>0</v>
      </c>
      <c r="Q72" s="2">
        <f>SUM(Table2023[[#This Row],[Creation]:[Background]])</f>
        <v>1</v>
      </c>
      <c r="S72" t="s">
        <v>12915</v>
      </c>
      <c r="T72">
        <f>Table21[[#This Row],[Creation]]/Table21[[#This Row],[TOTAL]]</f>
        <v>0</v>
      </c>
      <c r="U72">
        <f>Table21[[#This Row],[Use]]/Table21[[#This Row],[TOTAL]]</f>
        <v>1</v>
      </c>
      <c r="V72">
        <f>Table21[[#This Row],[Background]]/Table21[[#This Row],[TOTAL]]</f>
        <v>0</v>
      </c>
      <c r="W72" s="2">
        <f>SUM(Table2125[[#This Row],[Creation]:[Background]])</f>
        <v>1</v>
      </c>
    </row>
    <row r="73" spans="1:23" x14ac:dyDescent="0.2">
      <c r="A73" t="s">
        <v>11880</v>
      </c>
      <c r="B73">
        <v>0</v>
      </c>
      <c r="C73">
        <v>1</v>
      </c>
      <c r="D73">
        <v>0</v>
      </c>
      <c r="E73">
        <f>SUM(Table20[[#This Row],[Use]:[Background]])</f>
        <v>1</v>
      </c>
      <c r="G73" t="s">
        <v>11880</v>
      </c>
      <c r="H73">
        <v>0</v>
      </c>
      <c r="I73">
        <v>1</v>
      </c>
      <c r="J73">
        <v>0</v>
      </c>
      <c r="K73" s="2">
        <f>SUM(Table21[[#This Row],[Use]:[Background]])</f>
        <v>1</v>
      </c>
      <c r="M73" t="s">
        <v>11880</v>
      </c>
      <c r="N73">
        <f>Table20[[#This Row],[Creation]]/Table20[[#This Row],[TOTAL]]</f>
        <v>1</v>
      </c>
      <c r="O73">
        <f>Table20[[#This Row],[Use]]/Table20[[#This Row],[TOTAL]]</f>
        <v>0</v>
      </c>
      <c r="P73">
        <f>Table20[[#This Row],[Background]]/Table20[[#This Row],[TOTAL]]</f>
        <v>0</v>
      </c>
      <c r="Q73" s="2">
        <f>SUM(Table2023[[#This Row],[Creation]:[Background]])</f>
        <v>1</v>
      </c>
      <c r="S73" t="s">
        <v>11880</v>
      </c>
      <c r="T73">
        <f>Table21[[#This Row],[Creation]]/Table21[[#This Row],[TOTAL]]</f>
        <v>1</v>
      </c>
      <c r="U73">
        <f>Table21[[#This Row],[Use]]/Table21[[#This Row],[TOTAL]]</f>
        <v>0</v>
      </c>
      <c r="V73">
        <f>Table21[[#This Row],[Background]]/Table21[[#This Row],[TOTAL]]</f>
        <v>0</v>
      </c>
      <c r="W73" s="2">
        <f>SUM(Table2125[[#This Row],[Creation]:[Background]])</f>
        <v>1</v>
      </c>
    </row>
    <row r="74" spans="1:23" x14ac:dyDescent="0.2">
      <c r="A74" t="s">
        <v>12060</v>
      </c>
      <c r="B74">
        <v>1</v>
      </c>
      <c r="C74">
        <v>0</v>
      </c>
      <c r="D74">
        <v>0</v>
      </c>
      <c r="E74">
        <f>SUM(Table20[[#This Row],[Use]:[Background]])</f>
        <v>1</v>
      </c>
      <c r="G74" t="s">
        <v>12060</v>
      </c>
      <c r="H74">
        <v>1</v>
      </c>
      <c r="I74">
        <v>0</v>
      </c>
      <c r="J74">
        <v>0</v>
      </c>
      <c r="K74" s="2">
        <f>SUM(Table21[[#This Row],[Use]:[Background]])</f>
        <v>1</v>
      </c>
      <c r="M74" t="s">
        <v>12060</v>
      </c>
      <c r="N74">
        <f>Table20[[#This Row],[Creation]]/Table20[[#This Row],[TOTAL]]</f>
        <v>0</v>
      </c>
      <c r="O74">
        <f>Table20[[#This Row],[Use]]/Table20[[#This Row],[TOTAL]]</f>
        <v>1</v>
      </c>
      <c r="P74">
        <f>Table20[[#This Row],[Background]]/Table20[[#This Row],[TOTAL]]</f>
        <v>0</v>
      </c>
      <c r="Q74" s="2">
        <f>SUM(Table2023[[#This Row],[Creation]:[Background]])</f>
        <v>1</v>
      </c>
      <c r="S74" t="s">
        <v>12060</v>
      </c>
      <c r="T74">
        <f>Table21[[#This Row],[Creation]]/Table21[[#This Row],[TOTAL]]</f>
        <v>0</v>
      </c>
      <c r="U74">
        <f>Table21[[#This Row],[Use]]/Table21[[#This Row],[TOTAL]]</f>
        <v>1</v>
      </c>
      <c r="V74">
        <f>Table21[[#This Row],[Background]]/Table21[[#This Row],[TOTAL]]</f>
        <v>0</v>
      </c>
      <c r="W74" s="2">
        <f>SUM(Table2125[[#This Row],[Creation]:[Background]])</f>
        <v>1</v>
      </c>
    </row>
    <row r="75" spans="1:23" x14ac:dyDescent="0.2">
      <c r="A75" t="s">
        <v>12048</v>
      </c>
      <c r="B75">
        <v>0</v>
      </c>
      <c r="C75">
        <v>1</v>
      </c>
      <c r="D75">
        <v>0</v>
      </c>
      <c r="E75">
        <f>SUM(Table20[[#This Row],[Use]:[Background]])</f>
        <v>1</v>
      </c>
      <c r="G75" t="s">
        <v>12048</v>
      </c>
      <c r="H75">
        <v>0</v>
      </c>
      <c r="I75">
        <v>1</v>
      </c>
      <c r="J75">
        <v>0</v>
      </c>
      <c r="K75" s="2">
        <f>SUM(Table21[[#This Row],[Use]:[Background]])</f>
        <v>1</v>
      </c>
      <c r="M75" t="s">
        <v>12048</v>
      </c>
      <c r="N75">
        <f>Table20[[#This Row],[Creation]]/Table20[[#This Row],[TOTAL]]</f>
        <v>1</v>
      </c>
      <c r="O75">
        <f>Table20[[#This Row],[Use]]/Table20[[#This Row],[TOTAL]]</f>
        <v>0</v>
      </c>
      <c r="P75">
        <f>Table20[[#This Row],[Background]]/Table20[[#This Row],[TOTAL]]</f>
        <v>0</v>
      </c>
      <c r="Q75" s="2">
        <f>SUM(Table2023[[#This Row],[Creation]:[Background]])</f>
        <v>1</v>
      </c>
      <c r="S75" t="s">
        <v>12048</v>
      </c>
      <c r="T75">
        <f>Table21[[#This Row],[Creation]]/Table21[[#This Row],[TOTAL]]</f>
        <v>1</v>
      </c>
      <c r="U75">
        <f>Table21[[#This Row],[Use]]/Table21[[#This Row],[TOTAL]]</f>
        <v>0</v>
      </c>
      <c r="V75">
        <f>Table21[[#This Row],[Background]]/Table21[[#This Row],[TOTAL]]</f>
        <v>0</v>
      </c>
      <c r="W75" s="2">
        <f>SUM(Table2125[[#This Row],[Creation]:[Background]])</f>
        <v>1</v>
      </c>
    </row>
    <row r="76" spans="1:23" x14ac:dyDescent="0.2">
      <c r="A76" t="s">
        <v>11453</v>
      </c>
      <c r="B76">
        <v>1</v>
      </c>
      <c r="C76">
        <v>0</v>
      </c>
      <c r="D76">
        <v>0</v>
      </c>
      <c r="E76">
        <f>SUM(Table20[[#This Row],[Use]:[Background]])</f>
        <v>1</v>
      </c>
      <c r="G76" t="s">
        <v>11453</v>
      </c>
      <c r="H76">
        <v>0</v>
      </c>
      <c r="I76">
        <v>1</v>
      </c>
      <c r="J76">
        <v>0</v>
      </c>
      <c r="K76" s="2">
        <f>SUM(Table21[[#This Row],[Use]:[Background]])</f>
        <v>1</v>
      </c>
      <c r="M76" t="s">
        <v>11453</v>
      </c>
      <c r="N76">
        <f>Table20[[#This Row],[Creation]]/Table20[[#This Row],[TOTAL]]</f>
        <v>0</v>
      </c>
      <c r="O76">
        <f>Table20[[#This Row],[Use]]/Table20[[#This Row],[TOTAL]]</f>
        <v>1</v>
      </c>
      <c r="P76">
        <f>Table20[[#This Row],[Background]]/Table20[[#This Row],[TOTAL]]</f>
        <v>0</v>
      </c>
      <c r="Q76" s="2">
        <f>SUM(Table2023[[#This Row],[Creation]:[Background]])</f>
        <v>1</v>
      </c>
      <c r="S76" t="s">
        <v>11453</v>
      </c>
      <c r="T76">
        <f>Table21[[#This Row],[Creation]]/Table21[[#This Row],[TOTAL]]</f>
        <v>1</v>
      </c>
      <c r="U76">
        <f>Table21[[#This Row],[Use]]/Table21[[#This Row],[TOTAL]]</f>
        <v>0</v>
      </c>
      <c r="V76">
        <f>Table21[[#This Row],[Background]]/Table21[[#This Row],[TOTAL]]</f>
        <v>0</v>
      </c>
      <c r="W76" s="2">
        <f>SUM(Table2125[[#This Row],[Creation]:[Background]])</f>
        <v>1</v>
      </c>
    </row>
    <row r="77" spans="1:23" x14ac:dyDescent="0.2">
      <c r="A77" t="s">
        <v>11424</v>
      </c>
      <c r="B77">
        <v>1</v>
      </c>
      <c r="C77">
        <v>0</v>
      </c>
      <c r="D77">
        <v>2</v>
      </c>
      <c r="E77">
        <f>SUM(Table20[[#This Row],[Use]:[Background]])</f>
        <v>3</v>
      </c>
      <c r="G77" t="s">
        <v>11424</v>
      </c>
      <c r="H77">
        <v>1</v>
      </c>
      <c r="I77">
        <v>0</v>
      </c>
      <c r="J77">
        <v>2</v>
      </c>
      <c r="K77" s="2">
        <f>SUM(Table21[[#This Row],[Use]:[Background]])</f>
        <v>3</v>
      </c>
      <c r="M77" t="s">
        <v>11424</v>
      </c>
      <c r="N77">
        <f>Table20[[#This Row],[Creation]]/Table20[[#This Row],[TOTAL]]</f>
        <v>0</v>
      </c>
      <c r="O77">
        <f>Table20[[#This Row],[Use]]/Table20[[#This Row],[TOTAL]]</f>
        <v>0.33333333333333331</v>
      </c>
      <c r="P77">
        <f>Table20[[#This Row],[Background]]/Table20[[#This Row],[TOTAL]]</f>
        <v>0.66666666666666663</v>
      </c>
      <c r="Q77" s="2">
        <f>SUM(Table2023[[#This Row],[Creation]:[Background]])</f>
        <v>1</v>
      </c>
      <c r="S77" t="s">
        <v>11424</v>
      </c>
      <c r="T77">
        <f>Table21[[#This Row],[Creation]]/Table21[[#This Row],[TOTAL]]</f>
        <v>0</v>
      </c>
      <c r="U77">
        <f>Table21[[#This Row],[Use]]/Table21[[#This Row],[TOTAL]]</f>
        <v>0.33333333333333331</v>
      </c>
      <c r="V77">
        <f>Table21[[#This Row],[Background]]/Table21[[#This Row],[TOTAL]]</f>
        <v>0.66666666666666663</v>
      </c>
      <c r="W77" s="2">
        <f>SUM(Table2125[[#This Row],[Creation]:[Background]])</f>
        <v>1</v>
      </c>
    </row>
    <row r="78" spans="1:23" x14ac:dyDescent="0.2">
      <c r="A78" t="s">
        <v>11631</v>
      </c>
      <c r="B78">
        <v>1</v>
      </c>
      <c r="C78">
        <v>0</v>
      </c>
      <c r="D78">
        <v>0</v>
      </c>
      <c r="E78">
        <f>SUM(Table20[[#This Row],[Use]:[Background]])</f>
        <v>1</v>
      </c>
      <c r="G78" t="s">
        <v>11631</v>
      </c>
      <c r="H78">
        <v>1</v>
      </c>
      <c r="I78">
        <v>0</v>
      </c>
      <c r="J78">
        <v>0</v>
      </c>
      <c r="K78" s="2">
        <f>SUM(Table21[[#This Row],[Use]:[Background]])</f>
        <v>1</v>
      </c>
      <c r="M78" t="s">
        <v>11631</v>
      </c>
      <c r="N78">
        <f>Table20[[#This Row],[Creation]]/Table20[[#This Row],[TOTAL]]</f>
        <v>0</v>
      </c>
      <c r="O78">
        <f>Table20[[#This Row],[Use]]/Table20[[#This Row],[TOTAL]]</f>
        <v>1</v>
      </c>
      <c r="P78">
        <f>Table20[[#This Row],[Background]]/Table20[[#This Row],[TOTAL]]</f>
        <v>0</v>
      </c>
      <c r="Q78" s="2">
        <f>SUM(Table2023[[#This Row],[Creation]:[Background]])</f>
        <v>1</v>
      </c>
      <c r="S78" t="s">
        <v>11631</v>
      </c>
      <c r="T78">
        <f>Table21[[#This Row],[Creation]]/Table21[[#This Row],[TOTAL]]</f>
        <v>0</v>
      </c>
      <c r="U78">
        <f>Table21[[#This Row],[Use]]/Table21[[#This Row],[TOTAL]]</f>
        <v>1</v>
      </c>
      <c r="V78">
        <f>Table21[[#This Row],[Background]]/Table21[[#This Row],[TOTAL]]</f>
        <v>0</v>
      </c>
      <c r="W78" s="2">
        <f>SUM(Table2125[[#This Row],[Creation]:[Background]])</f>
        <v>1</v>
      </c>
    </row>
    <row r="79" spans="1:23" x14ac:dyDescent="0.2">
      <c r="A79" t="s">
        <v>12030</v>
      </c>
      <c r="B79">
        <v>0</v>
      </c>
      <c r="C79">
        <v>0</v>
      </c>
      <c r="D79">
        <v>1</v>
      </c>
      <c r="E79">
        <f>SUM(Table20[[#This Row],[Use]:[Background]])</f>
        <v>1</v>
      </c>
      <c r="G79" t="s">
        <v>12030</v>
      </c>
      <c r="H79">
        <v>0</v>
      </c>
      <c r="I79">
        <v>0</v>
      </c>
      <c r="J79">
        <v>1</v>
      </c>
      <c r="K79" s="2">
        <f>SUM(Table21[[#This Row],[Use]:[Background]])</f>
        <v>1</v>
      </c>
      <c r="M79" t="s">
        <v>12030</v>
      </c>
      <c r="N79">
        <f>Table20[[#This Row],[Creation]]/Table20[[#This Row],[TOTAL]]</f>
        <v>0</v>
      </c>
      <c r="O79">
        <f>Table20[[#This Row],[Use]]/Table20[[#This Row],[TOTAL]]</f>
        <v>0</v>
      </c>
      <c r="P79">
        <f>Table20[[#This Row],[Background]]/Table20[[#This Row],[TOTAL]]</f>
        <v>1</v>
      </c>
      <c r="Q79" s="2">
        <f>SUM(Table2023[[#This Row],[Creation]:[Background]])</f>
        <v>1</v>
      </c>
      <c r="S79" t="s">
        <v>12030</v>
      </c>
      <c r="T79">
        <f>Table21[[#This Row],[Creation]]/Table21[[#This Row],[TOTAL]]</f>
        <v>0</v>
      </c>
      <c r="U79">
        <f>Table21[[#This Row],[Use]]/Table21[[#This Row],[TOTAL]]</f>
        <v>0</v>
      </c>
      <c r="V79">
        <f>Table21[[#This Row],[Background]]/Table21[[#This Row],[TOTAL]]</f>
        <v>1</v>
      </c>
      <c r="W79" s="2">
        <f>SUM(Table2125[[#This Row],[Creation]:[Background]])</f>
        <v>1</v>
      </c>
    </row>
    <row r="80" spans="1:23" x14ac:dyDescent="0.2">
      <c r="A80" t="s">
        <v>11792</v>
      </c>
      <c r="B80">
        <v>2</v>
      </c>
      <c r="C80">
        <v>0</v>
      </c>
      <c r="D80">
        <v>0</v>
      </c>
      <c r="E80">
        <f>SUM(Table20[[#This Row],[Use]:[Background]])</f>
        <v>2</v>
      </c>
      <c r="G80" t="s">
        <v>11792</v>
      </c>
      <c r="H80">
        <v>2</v>
      </c>
      <c r="I80">
        <v>0</v>
      </c>
      <c r="J80">
        <v>0</v>
      </c>
      <c r="K80" s="2">
        <f>SUM(Table21[[#This Row],[Use]:[Background]])</f>
        <v>2</v>
      </c>
      <c r="M80" t="s">
        <v>11792</v>
      </c>
      <c r="N80">
        <f>Table20[[#This Row],[Creation]]/Table20[[#This Row],[TOTAL]]</f>
        <v>0</v>
      </c>
      <c r="O80">
        <f>Table20[[#This Row],[Use]]/Table20[[#This Row],[TOTAL]]</f>
        <v>1</v>
      </c>
      <c r="P80">
        <f>Table20[[#This Row],[Background]]/Table20[[#This Row],[TOTAL]]</f>
        <v>0</v>
      </c>
      <c r="Q80" s="2">
        <f>SUM(Table2023[[#This Row],[Creation]:[Background]])</f>
        <v>1</v>
      </c>
      <c r="S80" t="s">
        <v>11792</v>
      </c>
      <c r="T80">
        <f>Table21[[#This Row],[Creation]]/Table21[[#This Row],[TOTAL]]</f>
        <v>0</v>
      </c>
      <c r="U80">
        <f>Table21[[#This Row],[Use]]/Table21[[#This Row],[TOTAL]]</f>
        <v>1</v>
      </c>
      <c r="V80">
        <f>Table21[[#This Row],[Background]]/Table21[[#This Row],[TOTAL]]</f>
        <v>0</v>
      </c>
      <c r="W80" s="2">
        <f>SUM(Table2125[[#This Row],[Creation]:[Background]])</f>
        <v>1</v>
      </c>
    </row>
    <row r="81" spans="1:23" x14ac:dyDescent="0.2">
      <c r="A81" t="s">
        <v>12260</v>
      </c>
      <c r="B81">
        <v>1</v>
      </c>
      <c r="C81">
        <v>0</v>
      </c>
      <c r="D81">
        <v>0</v>
      </c>
      <c r="E81">
        <f>SUM(Table20[[#This Row],[Use]:[Background]])</f>
        <v>1</v>
      </c>
      <c r="G81" t="s">
        <v>12260</v>
      </c>
      <c r="H81">
        <v>1</v>
      </c>
      <c r="I81">
        <v>0</v>
      </c>
      <c r="J81">
        <v>0</v>
      </c>
      <c r="K81" s="2">
        <f>SUM(Table21[[#This Row],[Use]:[Background]])</f>
        <v>1</v>
      </c>
      <c r="M81" t="s">
        <v>12260</v>
      </c>
      <c r="N81">
        <f>Table20[[#This Row],[Creation]]/Table20[[#This Row],[TOTAL]]</f>
        <v>0</v>
      </c>
      <c r="O81">
        <f>Table20[[#This Row],[Use]]/Table20[[#This Row],[TOTAL]]</f>
        <v>1</v>
      </c>
      <c r="P81">
        <f>Table20[[#This Row],[Background]]/Table20[[#This Row],[TOTAL]]</f>
        <v>0</v>
      </c>
      <c r="Q81" s="2">
        <f>SUM(Table2023[[#This Row],[Creation]:[Background]])</f>
        <v>1</v>
      </c>
      <c r="S81" t="s">
        <v>12260</v>
      </c>
      <c r="T81">
        <f>Table21[[#This Row],[Creation]]/Table21[[#This Row],[TOTAL]]</f>
        <v>0</v>
      </c>
      <c r="U81">
        <f>Table21[[#This Row],[Use]]/Table21[[#This Row],[TOTAL]]</f>
        <v>1</v>
      </c>
      <c r="V81">
        <f>Table21[[#This Row],[Background]]/Table21[[#This Row],[TOTAL]]</f>
        <v>0</v>
      </c>
      <c r="W81" s="2">
        <f>SUM(Table2125[[#This Row],[Creation]:[Background]])</f>
        <v>1</v>
      </c>
    </row>
    <row r="82" spans="1:23" x14ac:dyDescent="0.2">
      <c r="A82" t="s">
        <v>11399</v>
      </c>
      <c r="B82">
        <v>1</v>
      </c>
      <c r="C82">
        <v>0</v>
      </c>
      <c r="D82">
        <v>0</v>
      </c>
      <c r="E82">
        <f>SUM(Table20[[#This Row],[Use]:[Background]])</f>
        <v>1</v>
      </c>
      <c r="G82" t="s">
        <v>11399</v>
      </c>
      <c r="H82">
        <v>1</v>
      </c>
      <c r="I82">
        <v>0</v>
      </c>
      <c r="J82">
        <v>0</v>
      </c>
      <c r="K82" s="2">
        <f>SUM(Table21[[#This Row],[Use]:[Background]])</f>
        <v>1</v>
      </c>
      <c r="M82" t="s">
        <v>11399</v>
      </c>
      <c r="N82">
        <f>Table20[[#This Row],[Creation]]/Table20[[#This Row],[TOTAL]]</f>
        <v>0</v>
      </c>
      <c r="O82">
        <f>Table20[[#This Row],[Use]]/Table20[[#This Row],[TOTAL]]</f>
        <v>1</v>
      </c>
      <c r="P82">
        <f>Table20[[#This Row],[Background]]/Table20[[#This Row],[TOTAL]]</f>
        <v>0</v>
      </c>
      <c r="Q82" s="2">
        <f>SUM(Table2023[[#This Row],[Creation]:[Background]])</f>
        <v>1</v>
      </c>
      <c r="S82" t="s">
        <v>11399</v>
      </c>
      <c r="T82">
        <f>Table21[[#This Row],[Creation]]/Table21[[#This Row],[TOTAL]]</f>
        <v>0</v>
      </c>
      <c r="U82">
        <f>Table21[[#This Row],[Use]]/Table21[[#This Row],[TOTAL]]</f>
        <v>1</v>
      </c>
      <c r="V82">
        <f>Table21[[#This Row],[Background]]/Table21[[#This Row],[TOTAL]]</f>
        <v>0</v>
      </c>
      <c r="W82" s="2">
        <f>SUM(Table2125[[#This Row],[Creation]:[Background]])</f>
        <v>1</v>
      </c>
    </row>
    <row r="83" spans="1:23" x14ac:dyDescent="0.2">
      <c r="A83" t="s">
        <v>12566</v>
      </c>
      <c r="B83">
        <v>1</v>
      </c>
      <c r="C83">
        <v>0</v>
      </c>
      <c r="D83">
        <v>0</v>
      </c>
      <c r="E83">
        <f>SUM(Table20[[#This Row],[Use]:[Background]])</f>
        <v>1</v>
      </c>
      <c r="G83" t="s">
        <v>12566</v>
      </c>
      <c r="H83">
        <v>1</v>
      </c>
      <c r="I83">
        <v>0</v>
      </c>
      <c r="J83">
        <v>0</v>
      </c>
      <c r="K83" s="2">
        <f>SUM(Table21[[#This Row],[Use]:[Background]])</f>
        <v>1</v>
      </c>
      <c r="M83" t="s">
        <v>12566</v>
      </c>
      <c r="N83">
        <f>Table20[[#This Row],[Creation]]/Table20[[#This Row],[TOTAL]]</f>
        <v>0</v>
      </c>
      <c r="O83">
        <f>Table20[[#This Row],[Use]]/Table20[[#This Row],[TOTAL]]</f>
        <v>1</v>
      </c>
      <c r="P83">
        <f>Table20[[#This Row],[Background]]/Table20[[#This Row],[TOTAL]]</f>
        <v>0</v>
      </c>
      <c r="Q83" s="2">
        <f>SUM(Table2023[[#This Row],[Creation]:[Background]])</f>
        <v>1</v>
      </c>
      <c r="S83" t="s">
        <v>12566</v>
      </c>
      <c r="T83">
        <f>Table21[[#This Row],[Creation]]/Table21[[#This Row],[TOTAL]]</f>
        <v>0</v>
      </c>
      <c r="U83">
        <f>Table21[[#This Row],[Use]]/Table21[[#This Row],[TOTAL]]</f>
        <v>1</v>
      </c>
      <c r="V83">
        <f>Table21[[#This Row],[Background]]/Table21[[#This Row],[TOTAL]]</f>
        <v>0</v>
      </c>
      <c r="W83" s="2">
        <f>SUM(Table2125[[#This Row],[Creation]:[Background]])</f>
        <v>1</v>
      </c>
    </row>
    <row r="84" spans="1:23" x14ac:dyDescent="0.2">
      <c r="A84" t="s">
        <v>11951</v>
      </c>
      <c r="B84">
        <v>0</v>
      </c>
      <c r="C84">
        <v>1</v>
      </c>
      <c r="D84">
        <v>0</v>
      </c>
      <c r="E84">
        <f>SUM(Table20[[#This Row],[Use]:[Background]])</f>
        <v>1</v>
      </c>
      <c r="G84" t="s">
        <v>11951</v>
      </c>
      <c r="H84">
        <v>0</v>
      </c>
      <c r="I84">
        <v>1</v>
      </c>
      <c r="J84">
        <v>0</v>
      </c>
      <c r="K84" s="2">
        <f>SUM(Table21[[#This Row],[Use]:[Background]])</f>
        <v>1</v>
      </c>
      <c r="M84" t="s">
        <v>11951</v>
      </c>
      <c r="N84">
        <f>Table20[[#This Row],[Creation]]/Table20[[#This Row],[TOTAL]]</f>
        <v>1</v>
      </c>
      <c r="O84">
        <f>Table20[[#This Row],[Use]]/Table20[[#This Row],[TOTAL]]</f>
        <v>0</v>
      </c>
      <c r="P84">
        <f>Table20[[#This Row],[Background]]/Table20[[#This Row],[TOTAL]]</f>
        <v>0</v>
      </c>
      <c r="Q84" s="2">
        <f>SUM(Table2023[[#This Row],[Creation]:[Background]])</f>
        <v>1</v>
      </c>
      <c r="S84" t="s">
        <v>11951</v>
      </c>
      <c r="T84">
        <f>Table21[[#This Row],[Creation]]/Table21[[#This Row],[TOTAL]]</f>
        <v>1</v>
      </c>
      <c r="U84">
        <f>Table21[[#This Row],[Use]]/Table21[[#This Row],[TOTAL]]</f>
        <v>0</v>
      </c>
      <c r="V84">
        <f>Table21[[#This Row],[Background]]/Table21[[#This Row],[TOTAL]]</f>
        <v>0</v>
      </c>
      <c r="W84" s="2">
        <f>SUM(Table2125[[#This Row],[Creation]:[Background]])</f>
        <v>1</v>
      </c>
    </row>
    <row r="85" spans="1:23" x14ac:dyDescent="0.2">
      <c r="A85" t="s">
        <v>11750</v>
      </c>
      <c r="B85">
        <v>1</v>
      </c>
      <c r="C85">
        <v>0</v>
      </c>
      <c r="D85">
        <v>0</v>
      </c>
      <c r="E85">
        <f>SUM(Table20[[#This Row],[Use]:[Background]])</f>
        <v>1</v>
      </c>
      <c r="G85" t="s">
        <v>11750</v>
      </c>
      <c r="H85">
        <v>1</v>
      </c>
      <c r="I85">
        <v>0</v>
      </c>
      <c r="J85">
        <v>0</v>
      </c>
      <c r="K85" s="2">
        <f>SUM(Table21[[#This Row],[Use]:[Background]])</f>
        <v>1</v>
      </c>
      <c r="M85" t="s">
        <v>11750</v>
      </c>
      <c r="N85">
        <f>Table20[[#This Row],[Creation]]/Table20[[#This Row],[TOTAL]]</f>
        <v>0</v>
      </c>
      <c r="O85">
        <f>Table20[[#This Row],[Use]]/Table20[[#This Row],[TOTAL]]</f>
        <v>1</v>
      </c>
      <c r="P85">
        <f>Table20[[#This Row],[Background]]/Table20[[#This Row],[TOTAL]]</f>
        <v>0</v>
      </c>
      <c r="Q85" s="2">
        <f>SUM(Table2023[[#This Row],[Creation]:[Background]])</f>
        <v>1</v>
      </c>
      <c r="S85" t="s">
        <v>11750</v>
      </c>
      <c r="T85">
        <f>Table21[[#This Row],[Creation]]/Table21[[#This Row],[TOTAL]]</f>
        <v>0</v>
      </c>
      <c r="U85">
        <f>Table21[[#This Row],[Use]]/Table21[[#This Row],[TOTAL]]</f>
        <v>1</v>
      </c>
      <c r="V85">
        <f>Table21[[#This Row],[Background]]/Table21[[#This Row],[TOTAL]]</f>
        <v>0</v>
      </c>
      <c r="W85" s="2">
        <f>SUM(Table2125[[#This Row],[Creation]:[Background]])</f>
        <v>1</v>
      </c>
    </row>
    <row r="86" spans="1:23" x14ac:dyDescent="0.2">
      <c r="A86" t="s">
        <v>12602</v>
      </c>
      <c r="B86">
        <v>0</v>
      </c>
      <c r="C86">
        <v>1</v>
      </c>
      <c r="D86">
        <v>0</v>
      </c>
      <c r="E86">
        <f>SUM(Table20[[#This Row],[Use]:[Background]])</f>
        <v>1</v>
      </c>
      <c r="G86" t="s">
        <v>12602</v>
      </c>
      <c r="H86">
        <v>1</v>
      </c>
      <c r="I86">
        <v>0</v>
      </c>
      <c r="J86">
        <v>0</v>
      </c>
      <c r="K86" s="2">
        <f>SUM(Table21[[#This Row],[Use]:[Background]])</f>
        <v>1</v>
      </c>
      <c r="M86" t="s">
        <v>12602</v>
      </c>
      <c r="N86">
        <f>Table20[[#This Row],[Creation]]/Table20[[#This Row],[TOTAL]]</f>
        <v>1</v>
      </c>
      <c r="O86">
        <f>Table20[[#This Row],[Use]]/Table20[[#This Row],[TOTAL]]</f>
        <v>0</v>
      </c>
      <c r="P86">
        <f>Table20[[#This Row],[Background]]/Table20[[#This Row],[TOTAL]]</f>
        <v>0</v>
      </c>
      <c r="Q86" s="2">
        <f>SUM(Table2023[[#This Row],[Creation]:[Background]])</f>
        <v>1</v>
      </c>
      <c r="S86" t="s">
        <v>12602</v>
      </c>
      <c r="T86">
        <f>Table21[[#This Row],[Creation]]/Table21[[#This Row],[TOTAL]]</f>
        <v>0</v>
      </c>
      <c r="U86">
        <f>Table21[[#This Row],[Use]]/Table21[[#This Row],[TOTAL]]</f>
        <v>1</v>
      </c>
      <c r="V86">
        <f>Table21[[#This Row],[Background]]/Table21[[#This Row],[TOTAL]]</f>
        <v>0</v>
      </c>
      <c r="W86" s="2">
        <f>SUM(Table2125[[#This Row],[Creation]:[Background]])</f>
        <v>1</v>
      </c>
    </row>
    <row r="87" spans="1:23" x14ac:dyDescent="0.2">
      <c r="A87" t="s">
        <v>11556</v>
      </c>
      <c r="B87">
        <v>2</v>
      </c>
      <c r="C87">
        <v>0</v>
      </c>
      <c r="D87">
        <v>0</v>
      </c>
      <c r="E87">
        <f>SUM(Table20[[#This Row],[Use]:[Background]])</f>
        <v>2</v>
      </c>
      <c r="G87" t="s">
        <v>11556</v>
      </c>
      <c r="H87">
        <v>2</v>
      </c>
      <c r="I87">
        <v>0</v>
      </c>
      <c r="J87">
        <v>0</v>
      </c>
      <c r="K87" s="2">
        <f>SUM(Table21[[#This Row],[Use]:[Background]])</f>
        <v>2</v>
      </c>
      <c r="M87" t="s">
        <v>11556</v>
      </c>
      <c r="N87">
        <f>Table20[[#This Row],[Creation]]/Table20[[#This Row],[TOTAL]]</f>
        <v>0</v>
      </c>
      <c r="O87">
        <f>Table20[[#This Row],[Use]]/Table20[[#This Row],[TOTAL]]</f>
        <v>1</v>
      </c>
      <c r="P87">
        <f>Table20[[#This Row],[Background]]/Table20[[#This Row],[TOTAL]]</f>
        <v>0</v>
      </c>
      <c r="Q87" s="2">
        <f>SUM(Table2023[[#This Row],[Creation]:[Background]])</f>
        <v>1</v>
      </c>
      <c r="S87" t="s">
        <v>11556</v>
      </c>
      <c r="T87">
        <f>Table21[[#This Row],[Creation]]/Table21[[#This Row],[TOTAL]]</f>
        <v>0</v>
      </c>
      <c r="U87">
        <f>Table21[[#This Row],[Use]]/Table21[[#This Row],[TOTAL]]</f>
        <v>1</v>
      </c>
      <c r="V87">
        <f>Table21[[#This Row],[Background]]/Table21[[#This Row],[TOTAL]]</f>
        <v>0</v>
      </c>
      <c r="W87" s="2">
        <f>SUM(Table2125[[#This Row],[Creation]:[Background]])</f>
        <v>1</v>
      </c>
    </row>
    <row r="88" spans="1:23" x14ac:dyDescent="0.2">
      <c r="A88" t="s">
        <v>12139</v>
      </c>
      <c r="B88">
        <v>0</v>
      </c>
      <c r="C88">
        <v>0</v>
      </c>
      <c r="D88">
        <v>1</v>
      </c>
      <c r="E88">
        <f>SUM(Table20[[#This Row],[Use]:[Background]])</f>
        <v>1</v>
      </c>
      <c r="G88" t="s">
        <v>12139</v>
      </c>
      <c r="H88">
        <v>0</v>
      </c>
      <c r="I88">
        <v>0</v>
      </c>
      <c r="J88">
        <v>1</v>
      </c>
      <c r="K88" s="2">
        <f>SUM(Table21[[#This Row],[Use]:[Background]])</f>
        <v>1</v>
      </c>
      <c r="M88" t="s">
        <v>12139</v>
      </c>
      <c r="N88">
        <f>Table20[[#This Row],[Creation]]/Table20[[#This Row],[TOTAL]]</f>
        <v>0</v>
      </c>
      <c r="O88">
        <f>Table20[[#This Row],[Use]]/Table20[[#This Row],[TOTAL]]</f>
        <v>0</v>
      </c>
      <c r="P88">
        <f>Table20[[#This Row],[Background]]/Table20[[#This Row],[TOTAL]]</f>
        <v>1</v>
      </c>
      <c r="Q88" s="2">
        <f>SUM(Table2023[[#This Row],[Creation]:[Background]])</f>
        <v>1</v>
      </c>
      <c r="S88" t="s">
        <v>12139</v>
      </c>
      <c r="T88">
        <f>Table21[[#This Row],[Creation]]/Table21[[#This Row],[TOTAL]]</f>
        <v>0</v>
      </c>
      <c r="U88">
        <f>Table21[[#This Row],[Use]]/Table21[[#This Row],[TOTAL]]</f>
        <v>0</v>
      </c>
      <c r="V88">
        <f>Table21[[#This Row],[Background]]/Table21[[#This Row],[TOTAL]]</f>
        <v>1</v>
      </c>
      <c r="W88" s="2">
        <f>SUM(Table2125[[#This Row],[Creation]:[Background]])</f>
        <v>1</v>
      </c>
    </row>
    <row r="89" spans="1:23" x14ac:dyDescent="0.2">
      <c r="A89" t="s">
        <v>11508</v>
      </c>
      <c r="B89">
        <v>4</v>
      </c>
      <c r="C89">
        <v>0</v>
      </c>
      <c r="D89">
        <v>1</v>
      </c>
      <c r="E89">
        <f>SUM(Table20[[#This Row],[Use]:[Background]])</f>
        <v>5</v>
      </c>
      <c r="G89" t="s">
        <v>11508</v>
      </c>
      <c r="H89">
        <v>5</v>
      </c>
      <c r="I89">
        <v>0</v>
      </c>
      <c r="J89">
        <v>0</v>
      </c>
      <c r="K89" s="2">
        <f>SUM(Table21[[#This Row],[Use]:[Background]])</f>
        <v>5</v>
      </c>
      <c r="M89" t="s">
        <v>11508</v>
      </c>
      <c r="N89">
        <f>Table20[[#This Row],[Creation]]/Table20[[#This Row],[TOTAL]]</f>
        <v>0</v>
      </c>
      <c r="O89">
        <f>Table20[[#This Row],[Use]]/Table20[[#This Row],[TOTAL]]</f>
        <v>0.8</v>
      </c>
      <c r="P89">
        <f>Table20[[#This Row],[Background]]/Table20[[#This Row],[TOTAL]]</f>
        <v>0.2</v>
      </c>
      <c r="Q89" s="2">
        <f>SUM(Table2023[[#This Row],[Creation]:[Background]])</f>
        <v>1</v>
      </c>
      <c r="S89" t="s">
        <v>11508</v>
      </c>
      <c r="T89">
        <f>Table21[[#This Row],[Creation]]/Table21[[#This Row],[TOTAL]]</f>
        <v>0</v>
      </c>
      <c r="U89">
        <f>Table21[[#This Row],[Use]]/Table21[[#This Row],[TOTAL]]</f>
        <v>1</v>
      </c>
      <c r="V89">
        <f>Table21[[#This Row],[Background]]/Table21[[#This Row],[TOTAL]]</f>
        <v>0</v>
      </c>
      <c r="W89" s="2">
        <f>SUM(Table2125[[#This Row],[Creation]:[Background]])</f>
        <v>1</v>
      </c>
    </row>
    <row r="90" spans="1:23" x14ac:dyDescent="0.2">
      <c r="A90" t="s">
        <v>12508</v>
      </c>
      <c r="B90">
        <v>1</v>
      </c>
      <c r="C90">
        <v>0</v>
      </c>
      <c r="D90">
        <v>0</v>
      </c>
      <c r="E90">
        <f>SUM(Table20[[#This Row],[Use]:[Background]])</f>
        <v>1</v>
      </c>
      <c r="G90" t="s">
        <v>12508</v>
      </c>
      <c r="H90">
        <v>1</v>
      </c>
      <c r="I90">
        <v>0</v>
      </c>
      <c r="J90">
        <v>0</v>
      </c>
      <c r="K90" s="2">
        <f>SUM(Table21[[#This Row],[Use]:[Background]])</f>
        <v>1</v>
      </c>
      <c r="M90" t="s">
        <v>12508</v>
      </c>
      <c r="N90">
        <f>Table20[[#This Row],[Creation]]/Table20[[#This Row],[TOTAL]]</f>
        <v>0</v>
      </c>
      <c r="O90">
        <f>Table20[[#This Row],[Use]]/Table20[[#This Row],[TOTAL]]</f>
        <v>1</v>
      </c>
      <c r="P90">
        <f>Table20[[#This Row],[Background]]/Table20[[#This Row],[TOTAL]]</f>
        <v>0</v>
      </c>
      <c r="Q90" s="2">
        <f>SUM(Table2023[[#This Row],[Creation]:[Background]])</f>
        <v>1</v>
      </c>
      <c r="S90" t="s">
        <v>12508</v>
      </c>
      <c r="T90">
        <f>Table21[[#This Row],[Creation]]/Table21[[#This Row],[TOTAL]]</f>
        <v>0</v>
      </c>
      <c r="U90">
        <f>Table21[[#This Row],[Use]]/Table21[[#This Row],[TOTAL]]</f>
        <v>1</v>
      </c>
      <c r="V90">
        <f>Table21[[#This Row],[Background]]/Table21[[#This Row],[TOTAL]]</f>
        <v>0</v>
      </c>
      <c r="W90" s="2">
        <f>SUM(Table2125[[#This Row],[Creation]:[Background]])</f>
        <v>1</v>
      </c>
    </row>
    <row r="91" spans="1:23" x14ac:dyDescent="0.2">
      <c r="A91" t="s">
        <v>11619</v>
      </c>
      <c r="B91">
        <v>1</v>
      </c>
      <c r="C91">
        <v>0</v>
      </c>
      <c r="D91">
        <v>0</v>
      </c>
      <c r="E91">
        <f>SUM(Table20[[#This Row],[Use]:[Background]])</f>
        <v>1</v>
      </c>
      <c r="G91" t="s">
        <v>11619</v>
      </c>
      <c r="H91">
        <v>1</v>
      </c>
      <c r="I91">
        <v>0</v>
      </c>
      <c r="J91">
        <v>0</v>
      </c>
      <c r="K91" s="2">
        <f>SUM(Table21[[#This Row],[Use]:[Background]])</f>
        <v>1</v>
      </c>
      <c r="M91" t="s">
        <v>11619</v>
      </c>
      <c r="N91">
        <f>Table20[[#This Row],[Creation]]/Table20[[#This Row],[TOTAL]]</f>
        <v>0</v>
      </c>
      <c r="O91">
        <f>Table20[[#This Row],[Use]]/Table20[[#This Row],[TOTAL]]</f>
        <v>1</v>
      </c>
      <c r="P91">
        <f>Table20[[#This Row],[Background]]/Table20[[#This Row],[TOTAL]]</f>
        <v>0</v>
      </c>
      <c r="Q91" s="2">
        <f>SUM(Table2023[[#This Row],[Creation]:[Background]])</f>
        <v>1</v>
      </c>
      <c r="S91" t="s">
        <v>11619</v>
      </c>
      <c r="T91">
        <f>Table21[[#This Row],[Creation]]/Table21[[#This Row],[TOTAL]]</f>
        <v>0</v>
      </c>
      <c r="U91">
        <f>Table21[[#This Row],[Use]]/Table21[[#This Row],[TOTAL]]</f>
        <v>1</v>
      </c>
      <c r="V91">
        <f>Table21[[#This Row],[Background]]/Table21[[#This Row],[TOTAL]]</f>
        <v>0</v>
      </c>
      <c r="W91" s="2">
        <f>SUM(Table2125[[#This Row],[Creation]:[Background]])</f>
        <v>1</v>
      </c>
    </row>
    <row r="92" spans="1:23" x14ac:dyDescent="0.2">
      <c r="A92" t="s">
        <v>12193</v>
      </c>
      <c r="B92">
        <v>1</v>
      </c>
      <c r="C92">
        <v>0</v>
      </c>
      <c r="D92">
        <v>0</v>
      </c>
      <c r="E92">
        <f>SUM(Table20[[#This Row],[Use]:[Background]])</f>
        <v>1</v>
      </c>
      <c r="G92" t="s">
        <v>12193</v>
      </c>
      <c r="H92">
        <v>1</v>
      </c>
      <c r="I92">
        <v>0</v>
      </c>
      <c r="J92">
        <v>0</v>
      </c>
      <c r="K92" s="2">
        <f>SUM(Table21[[#This Row],[Use]:[Background]])</f>
        <v>1</v>
      </c>
      <c r="M92" t="s">
        <v>12193</v>
      </c>
      <c r="N92">
        <f>Table20[[#This Row],[Creation]]/Table20[[#This Row],[TOTAL]]</f>
        <v>0</v>
      </c>
      <c r="O92">
        <f>Table20[[#This Row],[Use]]/Table20[[#This Row],[TOTAL]]</f>
        <v>1</v>
      </c>
      <c r="P92">
        <f>Table20[[#This Row],[Background]]/Table20[[#This Row],[TOTAL]]</f>
        <v>0</v>
      </c>
      <c r="Q92" s="2">
        <f>SUM(Table2023[[#This Row],[Creation]:[Background]])</f>
        <v>1</v>
      </c>
      <c r="S92" t="s">
        <v>12193</v>
      </c>
      <c r="T92">
        <f>Table21[[#This Row],[Creation]]/Table21[[#This Row],[TOTAL]]</f>
        <v>0</v>
      </c>
      <c r="U92">
        <f>Table21[[#This Row],[Use]]/Table21[[#This Row],[TOTAL]]</f>
        <v>1</v>
      </c>
      <c r="V92">
        <f>Table21[[#This Row],[Background]]/Table21[[#This Row],[TOTAL]]</f>
        <v>0</v>
      </c>
      <c r="W92" s="2">
        <f>SUM(Table2125[[#This Row],[Creation]:[Background]])</f>
        <v>1</v>
      </c>
    </row>
    <row r="93" spans="1:23" x14ac:dyDescent="0.2">
      <c r="A93" t="s">
        <v>11805</v>
      </c>
      <c r="B93">
        <v>1</v>
      </c>
      <c r="C93">
        <v>0</v>
      </c>
      <c r="D93">
        <v>0</v>
      </c>
      <c r="E93">
        <f>SUM(Table20[[#This Row],[Use]:[Background]])</f>
        <v>1</v>
      </c>
      <c r="G93" t="s">
        <v>11805</v>
      </c>
      <c r="H93">
        <v>1</v>
      </c>
      <c r="I93">
        <v>0</v>
      </c>
      <c r="J93">
        <v>0</v>
      </c>
      <c r="K93" s="2">
        <f>SUM(Table21[[#This Row],[Use]:[Background]])</f>
        <v>1</v>
      </c>
      <c r="M93" t="s">
        <v>11805</v>
      </c>
      <c r="N93">
        <f>Table20[[#This Row],[Creation]]/Table20[[#This Row],[TOTAL]]</f>
        <v>0</v>
      </c>
      <c r="O93">
        <f>Table20[[#This Row],[Use]]/Table20[[#This Row],[TOTAL]]</f>
        <v>1</v>
      </c>
      <c r="P93">
        <f>Table20[[#This Row],[Background]]/Table20[[#This Row],[TOTAL]]</f>
        <v>0</v>
      </c>
      <c r="Q93" s="2">
        <f>SUM(Table2023[[#This Row],[Creation]:[Background]])</f>
        <v>1</v>
      </c>
      <c r="S93" t="s">
        <v>11805</v>
      </c>
      <c r="T93">
        <f>Table21[[#This Row],[Creation]]/Table21[[#This Row],[TOTAL]]</f>
        <v>0</v>
      </c>
      <c r="U93">
        <f>Table21[[#This Row],[Use]]/Table21[[#This Row],[TOTAL]]</f>
        <v>1</v>
      </c>
      <c r="V93">
        <f>Table21[[#This Row],[Background]]/Table21[[#This Row],[TOTAL]]</f>
        <v>0</v>
      </c>
      <c r="W93" s="2">
        <f>SUM(Table2125[[#This Row],[Creation]:[Background]])</f>
        <v>1</v>
      </c>
    </row>
    <row r="94" spans="1:23" x14ac:dyDescent="0.2">
      <c r="A94" t="s">
        <v>12084</v>
      </c>
      <c r="B94">
        <v>1</v>
      </c>
      <c r="C94">
        <v>0</v>
      </c>
      <c r="D94">
        <v>0</v>
      </c>
      <c r="E94">
        <f>SUM(Table20[[#This Row],[Use]:[Background]])</f>
        <v>1</v>
      </c>
      <c r="G94" t="s">
        <v>12084</v>
      </c>
      <c r="H94">
        <v>0</v>
      </c>
      <c r="I94">
        <v>0</v>
      </c>
      <c r="J94">
        <v>1</v>
      </c>
      <c r="K94" s="2">
        <f>SUM(Table21[[#This Row],[Use]:[Background]])</f>
        <v>1</v>
      </c>
      <c r="M94" t="s">
        <v>12084</v>
      </c>
      <c r="N94">
        <f>Table20[[#This Row],[Creation]]/Table20[[#This Row],[TOTAL]]</f>
        <v>0</v>
      </c>
      <c r="O94">
        <f>Table20[[#This Row],[Use]]/Table20[[#This Row],[TOTAL]]</f>
        <v>1</v>
      </c>
      <c r="P94">
        <f>Table20[[#This Row],[Background]]/Table20[[#This Row],[TOTAL]]</f>
        <v>0</v>
      </c>
      <c r="Q94" s="2">
        <f>SUM(Table2023[[#This Row],[Creation]:[Background]])</f>
        <v>1</v>
      </c>
      <c r="S94" t="s">
        <v>12084</v>
      </c>
      <c r="T94">
        <f>Table21[[#This Row],[Creation]]/Table21[[#This Row],[TOTAL]]</f>
        <v>0</v>
      </c>
      <c r="U94">
        <f>Table21[[#This Row],[Use]]/Table21[[#This Row],[TOTAL]]</f>
        <v>0</v>
      </c>
      <c r="V94">
        <f>Table21[[#This Row],[Background]]/Table21[[#This Row],[TOTAL]]</f>
        <v>1</v>
      </c>
      <c r="W94" s="2">
        <f>SUM(Table2125[[#This Row],[Creation]:[Background]])</f>
        <v>1</v>
      </c>
    </row>
    <row r="95" spans="1:23" x14ac:dyDescent="0.2">
      <c r="A95" t="s">
        <v>11534</v>
      </c>
      <c r="B95">
        <v>1</v>
      </c>
      <c r="C95">
        <v>0</v>
      </c>
      <c r="D95">
        <v>1</v>
      </c>
      <c r="E95">
        <f>SUM(Table20[[#This Row],[Use]:[Background]])</f>
        <v>2</v>
      </c>
      <c r="G95" t="s">
        <v>11534</v>
      </c>
      <c r="H95">
        <v>0</v>
      </c>
      <c r="I95">
        <v>0</v>
      </c>
      <c r="J95">
        <v>2</v>
      </c>
      <c r="K95" s="2">
        <f>SUM(Table21[[#This Row],[Use]:[Background]])</f>
        <v>2</v>
      </c>
      <c r="M95" t="s">
        <v>11534</v>
      </c>
      <c r="N95">
        <f>Table20[[#This Row],[Creation]]/Table20[[#This Row],[TOTAL]]</f>
        <v>0</v>
      </c>
      <c r="O95">
        <f>Table20[[#This Row],[Use]]/Table20[[#This Row],[TOTAL]]</f>
        <v>0.5</v>
      </c>
      <c r="P95">
        <f>Table20[[#This Row],[Background]]/Table20[[#This Row],[TOTAL]]</f>
        <v>0.5</v>
      </c>
      <c r="Q95" s="2">
        <f>SUM(Table2023[[#This Row],[Creation]:[Background]])</f>
        <v>1</v>
      </c>
      <c r="S95" t="s">
        <v>11534</v>
      </c>
      <c r="T95">
        <f>Table21[[#This Row],[Creation]]/Table21[[#This Row],[TOTAL]]</f>
        <v>0</v>
      </c>
      <c r="U95">
        <f>Table21[[#This Row],[Use]]/Table21[[#This Row],[TOTAL]]</f>
        <v>0</v>
      </c>
      <c r="V95">
        <f>Table21[[#This Row],[Background]]/Table21[[#This Row],[TOTAL]]</f>
        <v>1</v>
      </c>
      <c r="W95" s="2">
        <f>SUM(Table2125[[#This Row],[Creation]:[Background]])</f>
        <v>1</v>
      </c>
    </row>
    <row r="96" spans="1:23" x14ac:dyDescent="0.2">
      <c r="A96" t="s">
        <v>12391</v>
      </c>
      <c r="B96">
        <v>0</v>
      </c>
      <c r="C96">
        <v>0</v>
      </c>
      <c r="D96">
        <v>1</v>
      </c>
      <c r="E96">
        <f>SUM(Table20[[#This Row],[Use]:[Background]])</f>
        <v>1</v>
      </c>
      <c r="G96" t="s">
        <v>12391</v>
      </c>
      <c r="H96">
        <v>0</v>
      </c>
      <c r="I96">
        <v>0</v>
      </c>
      <c r="J96">
        <v>1</v>
      </c>
      <c r="K96" s="2">
        <f>SUM(Table21[[#This Row],[Use]:[Background]])</f>
        <v>1</v>
      </c>
      <c r="M96" t="s">
        <v>12391</v>
      </c>
      <c r="N96">
        <f>Table20[[#This Row],[Creation]]/Table20[[#This Row],[TOTAL]]</f>
        <v>0</v>
      </c>
      <c r="O96">
        <f>Table20[[#This Row],[Use]]/Table20[[#This Row],[TOTAL]]</f>
        <v>0</v>
      </c>
      <c r="P96">
        <f>Table20[[#This Row],[Background]]/Table20[[#This Row],[TOTAL]]</f>
        <v>1</v>
      </c>
      <c r="Q96" s="2">
        <f>SUM(Table2023[[#This Row],[Creation]:[Background]])</f>
        <v>1</v>
      </c>
      <c r="S96" t="s">
        <v>12391</v>
      </c>
      <c r="T96">
        <f>Table21[[#This Row],[Creation]]/Table21[[#This Row],[TOTAL]]</f>
        <v>0</v>
      </c>
      <c r="U96">
        <f>Table21[[#This Row],[Use]]/Table21[[#This Row],[TOTAL]]</f>
        <v>0</v>
      </c>
      <c r="V96">
        <f>Table21[[#This Row],[Background]]/Table21[[#This Row],[TOTAL]]</f>
        <v>1</v>
      </c>
      <c r="W96" s="2">
        <f>SUM(Table2125[[#This Row],[Creation]:[Background]])</f>
        <v>1</v>
      </c>
    </row>
    <row r="97" spans="1:23" x14ac:dyDescent="0.2">
      <c r="A97" t="s">
        <v>11584</v>
      </c>
      <c r="B97">
        <v>2</v>
      </c>
      <c r="C97">
        <v>0</v>
      </c>
      <c r="D97">
        <v>0</v>
      </c>
      <c r="E97">
        <f>SUM(Table20[[#This Row],[Use]:[Background]])</f>
        <v>2</v>
      </c>
      <c r="G97" t="s">
        <v>11584</v>
      </c>
      <c r="H97">
        <v>1</v>
      </c>
      <c r="I97">
        <v>0</v>
      </c>
      <c r="J97">
        <v>1</v>
      </c>
      <c r="K97" s="2">
        <f>SUM(Table21[[#This Row],[Use]:[Background]])</f>
        <v>2</v>
      </c>
      <c r="M97" t="s">
        <v>11584</v>
      </c>
      <c r="N97">
        <f>Table20[[#This Row],[Creation]]/Table20[[#This Row],[TOTAL]]</f>
        <v>0</v>
      </c>
      <c r="O97">
        <f>Table20[[#This Row],[Use]]/Table20[[#This Row],[TOTAL]]</f>
        <v>1</v>
      </c>
      <c r="P97">
        <f>Table20[[#This Row],[Background]]/Table20[[#This Row],[TOTAL]]</f>
        <v>0</v>
      </c>
      <c r="Q97" s="2">
        <f>SUM(Table2023[[#This Row],[Creation]:[Background]])</f>
        <v>1</v>
      </c>
      <c r="S97" t="s">
        <v>11584</v>
      </c>
      <c r="T97">
        <f>Table21[[#This Row],[Creation]]/Table21[[#This Row],[TOTAL]]</f>
        <v>0</v>
      </c>
      <c r="U97">
        <f>Table21[[#This Row],[Use]]/Table21[[#This Row],[TOTAL]]</f>
        <v>0.5</v>
      </c>
      <c r="V97">
        <f>Table21[[#This Row],[Background]]/Table21[[#This Row],[TOTAL]]</f>
        <v>0.5</v>
      </c>
      <c r="W97" s="2">
        <f>SUM(Table2125[[#This Row],[Creation]:[Background]])</f>
        <v>1</v>
      </c>
    </row>
    <row r="98" spans="1:23" x14ac:dyDescent="0.2">
      <c r="A98" t="s">
        <v>12120</v>
      </c>
      <c r="B98">
        <v>0</v>
      </c>
      <c r="C98">
        <v>1</v>
      </c>
      <c r="D98">
        <v>0</v>
      </c>
      <c r="E98">
        <f>SUM(Table20[[#This Row],[Use]:[Background]])</f>
        <v>1</v>
      </c>
      <c r="G98" t="s">
        <v>12120</v>
      </c>
      <c r="H98">
        <v>0</v>
      </c>
      <c r="I98">
        <v>1</v>
      </c>
      <c r="J98">
        <v>0</v>
      </c>
      <c r="K98" s="2">
        <f>SUM(Table21[[#This Row],[Use]:[Background]])</f>
        <v>1</v>
      </c>
      <c r="M98" t="s">
        <v>12120</v>
      </c>
      <c r="N98">
        <f>Table20[[#This Row],[Creation]]/Table20[[#This Row],[TOTAL]]</f>
        <v>1</v>
      </c>
      <c r="O98">
        <f>Table20[[#This Row],[Use]]/Table20[[#This Row],[TOTAL]]</f>
        <v>0</v>
      </c>
      <c r="P98">
        <f>Table20[[#This Row],[Background]]/Table20[[#This Row],[TOTAL]]</f>
        <v>0</v>
      </c>
      <c r="Q98" s="2">
        <f>SUM(Table2023[[#This Row],[Creation]:[Background]])</f>
        <v>1</v>
      </c>
      <c r="S98" t="s">
        <v>12120</v>
      </c>
      <c r="T98">
        <f>Table21[[#This Row],[Creation]]/Table21[[#This Row],[TOTAL]]</f>
        <v>1</v>
      </c>
      <c r="U98">
        <f>Table21[[#This Row],[Use]]/Table21[[#This Row],[TOTAL]]</f>
        <v>0</v>
      </c>
      <c r="V98">
        <f>Table21[[#This Row],[Background]]/Table21[[#This Row],[TOTAL]]</f>
        <v>0</v>
      </c>
      <c r="W98" s="2">
        <f>SUM(Table2125[[#This Row],[Creation]:[Background]])</f>
        <v>1</v>
      </c>
    </row>
    <row r="99" spans="1:23" x14ac:dyDescent="0.2">
      <c r="A99" t="s">
        <v>11777</v>
      </c>
      <c r="B99">
        <v>1</v>
      </c>
      <c r="C99">
        <v>0</v>
      </c>
      <c r="D99">
        <v>0</v>
      </c>
      <c r="E99">
        <f>SUM(Table20[[#This Row],[Use]:[Background]])</f>
        <v>1</v>
      </c>
      <c r="G99" t="s">
        <v>11777</v>
      </c>
      <c r="H99">
        <v>1</v>
      </c>
      <c r="I99">
        <v>0</v>
      </c>
      <c r="J99">
        <v>0</v>
      </c>
      <c r="K99" s="2">
        <f>SUM(Table21[[#This Row],[Use]:[Background]])</f>
        <v>1</v>
      </c>
      <c r="M99" t="s">
        <v>11777</v>
      </c>
      <c r="N99">
        <f>Table20[[#This Row],[Creation]]/Table20[[#This Row],[TOTAL]]</f>
        <v>0</v>
      </c>
      <c r="O99">
        <f>Table20[[#This Row],[Use]]/Table20[[#This Row],[TOTAL]]</f>
        <v>1</v>
      </c>
      <c r="P99">
        <f>Table20[[#This Row],[Background]]/Table20[[#This Row],[TOTAL]]</f>
        <v>0</v>
      </c>
      <c r="Q99" s="2">
        <f>SUM(Table2023[[#This Row],[Creation]:[Background]])</f>
        <v>1</v>
      </c>
      <c r="S99" t="s">
        <v>11777</v>
      </c>
      <c r="T99">
        <f>Table21[[#This Row],[Creation]]/Table21[[#This Row],[TOTAL]]</f>
        <v>0</v>
      </c>
      <c r="U99">
        <f>Table21[[#This Row],[Use]]/Table21[[#This Row],[TOTAL]]</f>
        <v>1</v>
      </c>
      <c r="V99">
        <f>Table21[[#This Row],[Background]]/Table21[[#This Row],[TOTAL]]</f>
        <v>0</v>
      </c>
      <c r="W99" s="2">
        <f>SUM(Table2125[[#This Row],[Creation]:[Background]])</f>
        <v>1</v>
      </c>
    </row>
    <row r="100" spans="1:23" x14ac:dyDescent="0.2">
      <c r="A100" t="s">
        <v>12249</v>
      </c>
      <c r="B100">
        <v>0</v>
      </c>
      <c r="C100">
        <v>1</v>
      </c>
      <c r="D100">
        <v>0</v>
      </c>
      <c r="E100">
        <f>SUM(Table20[[#This Row],[Use]:[Background]])</f>
        <v>1</v>
      </c>
      <c r="G100" t="s">
        <v>12249</v>
      </c>
      <c r="H100">
        <v>0</v>
      </c>
      <c r="I100">
        <v>1</v>
      </c>
      <c r="J100">
        <v>0</v>
      </c>
      <c r="K100" s="2">
        <f>SUM(Table21[[#This Row],[Use]:[Background]])</f>
        <v>1</v>
      </c>
      <c r="M100" t="s">
        <v>12249</v>
      </c>
      <c r="N100">
        <f>Table20[[#This Row],[Creation]]/Table20[[#This Row],[TOTAL]]</f>
        <v>1</v>
      </c>
      <c r="O100">
        <f>Table20[[#This Row],[Use]]/Table20[[#This Row],[TOTAL]]</f>
        <v>0</v>
      </c>
      <c r="P100">
        <f>Table20[[#This Row],[Background]]/Table20[[#This Row],[TOTAL]]</f>
        <v>0</v>
      </c>
      <c r="Q100" s="2">
        <f>SUM(Table2023[[#This Row],[Creation]:[Background]])</f>
        <v>1</v>
      </c>
      <c r="S100" t="s">
        <v>12249</v>
      </c>
      <c r="T100">
        <f>Table21[[#This Row],[Creation]]/Table21[[#This Row],[TOTAL]]</f>
        <v>1</v>
      </c>
      <c r="U100">
        <f>Table21[[#This Row],[Use]]/Table21[[#This Row],[TOTAL]]</f>
        <v>0</v>
      </c>
      <c r="V100">
        <f>Table21[[#This Row],[Background]]/Table21[[#This Row],[TOTAL]]</f>
        <v>0</v>
      </c>
      <c r="W100" s="2">
        <f>SUM(Table2125[[#This Row],[Creation]:[Background]])</f>
        <v>1</v>
      </c>
    </row>
    <row r="101" spans="1:23" x14ac:dyDescent="0.2">
      <c r="A101" t="s">
        <v>11446</v>
      </c>
      <c r="B101">
        <v>1</v>
      </c>
      <c r="C101">
        <v>0</v>
      </c>
      <c r="D101">
        <v>0</v>
      </c>
      <c r="E101">
        <f>SUM(Table20[[#This Row],[Use]:[Background]])</f>
        <v>1</v>
      </c>
      <c r="G101" t="s">
        <v>11446</v>
      </c>
      <c r="H101">
        <v>1</v>
      </c>
      <c r="I101">
        <v>0</v>
      </c>
      <c r="J101">
        <v>0</v>
      </c>
      <c r="K101" s="2">
        <f>SUM(Table21[[#This Row],[Use]:[Background]])</f>
        <v>1</v>
      </c>
      <c r="M101" t="s">
        <v>11446</v>
      </c>
      <c r="N101">
        <f>Table20[[#This Row],[Creation]]/Table20[[#This Row],[TOTAL]]</f>
        <v>0</v>
      </c>
      <c r="O101">
        <f>Table20[[#This Row],[Use]]/Table20[[#This Row],[TOTAL]]</f>
        <v>1</v>
      </c>
      <c r="P101">
        <f>Table20[[#This Row],[Background]]/Table20[[#This Row],[TOTAL]]</f>
        <v>0</v>
      </c>
      <c r="Q101" s="2">
        <f>SUM(Table2023[[#This Row],[Creation]:[Background]])</f>
        <v>1</v>
      </c>
      <c r="S101" t="s">
        <v>11446</v>
      </c>
      <c r="T101">
        <f>Table21[[#This Row],[Creation]]/Table21[[#This Row],[TOTAL]]</f>
        <v>0</v>
      </c>
      <c r="U101">
        <f>Table21[[#This Row],[Use]]/Table21[[#This Row],[TOTAL]]</f>
        <v>1</v>
      </c>
      <c r="V101">
        <f>Table21[[#This Row],[Background]]/Table21[[#This Row],[TOTAL]]</f>
        <v>0</v>
      </c>
      <c r="W101" s="2">
        <f>SUM(Table2125[[#This Row],[Creation]:[Background]])</f>
        <v>1</v>
      </c>
    </row>
    <row r="102" spans="1:23" x14ac:dyDescent="0.2">
      <c r="A102" t="s">
        <v>12573</v>
      </c>
      <c r="B102">
        <v>0</v>
      </c>
      <c r="C102">
        <v>1</v>
      </c>
      <c r="D102">
        <v>0</v>
      </c>
      <c r="E102">
        <f>SUM(Table20[[#This Row],[Use]:[Background]])</f>
        <v>1</v>
      </c>
      <c r="G102" t="s">
        <v>12573</v>
      </c>
      <c r="H102">
        <v>0</v>
      </c>
      <c r="I102">
        <v>1</v>
      </c>
      <c r="J102">
        <v>0</v>
      </c>
      <c r="K102" s="2">
        <f>SUM(Table21[[#This Row],[Use]:[Background]])</f>
        <v>1</v>
      </c>
      <c r="M102" t="s">
        <v>12573</v>
      </c>
      <c r="N102">
        <f>Table20[[#This Row],[Creation]]/Table20[[#This Row],[TOTAL]]</f>
        <v>1</v>
      </c>
      <c r="O102">
        <f>Table20[[#This Row],[Use]]/Table20[[#This Row],[TOTAL]]</f>
        <v>0</v>
      </c>
      <c r="P102">
        <f>Table20[[#This Row],[Background]]/Table20[[#This Row],[TOTAL]]</f>
        <v>0</v>
      </c>
      <c r="Q102" s="2">
        <f>SUM(Table2023[[#This Row],[Creation]:[Background]])</f>
        <v>1</v>
      </c>
      <c r="S102" t="s">
        <v>12573</v>
      </c>
      <c r="T102">
        <f>Table21[[#This Row],[Creation]]/Table21[[#This Row],[TOTAL]]</f>
        <v>1</v>
      </c>
      <c r="U102">
        <f>Table21[[#This Row],[Use]]/Table21[[#This Row],[TOTAL]]</f>
        <v>0</v>
      </c>
      <c r="V102">
        <f>Table21[[#This Row],[Background]]/Table21[[#This Row],[TOTAL]]</f>
        <v>0</v>
      </c>
      <c r="W102" s="2">
        <f>SUM(Table2125[[#This Row],[Creation]:[Background]])</f>
        <v>1</v>
      </c>
    </row>
    <row r="103" spans="1:23" x14ac:dyDescent="0.2">
      <c r="A103" t="s">
        <v>11524</v>
      </c>
      <c r="B103">
        <v>0</v>
      </c>
      <c r="C103">
        <v>1</v>
      </c>
      <c r="D103">
        <v>0</v>
      </c>
      <c r="E103">
        <f>SUM(Table20[[#This Row],[Use]:[Background]])</f>
        <v>1</v>
      </c>
      <c r="G103" t="s">
        <v>11524</v>
      </c>
      <c r="H103">
        <v>1</v>
      </c>
      <c r="I103">
        <v>0</v>
      </c>
      <c r="J103">
        <v>0</v>
      </c>
      <c r="K103" s="2">
        <f>SUM(Table21[[#This Row],[Use]:[Background]])</f>
        <v>1</v>
      </c>
      <c r="M103" t="s">
        <v>11524</v>
      </c>
      <c r="N103">
        <f>Table20[[#This Row],[Creation]]/Table20[[#This Row],[TOTAL]]</f>
        <v>1</v>
      </c>
      <c r="O103">
        <f>Table20[[#This Row],[Use]]/Table20[[#This Row],[TOTAL]]</f>
        <v>0</v>
      </c>
      <c r="P103">
        <f>Table20[[#This Row],[Background]]/Table20[[#This Row],[TOTAL]]</f>
        <v>0</v>
      </c>
      <c r="Q103" s="2">
        <f>SUM(Table2023[[#This Row],[Creation]:[Background]])</f>
        <v>1</v>
      </c>
      <c r="S103" t="s">
        <v>11524</v>
      </c>
      <c r="T103">
        <f>Table21[[#This Row],[Creation]]/Table21[[#This Row],[TOTAL]]</f>
        <v>0</v>
      </c>
      <c r="U103">
        <f>Table21[[#This Row],[Use]]/Table21[[#This Row],[TOTAL]]</f>
        <v>1</v>
      </c>
      <c r="V103">
        <f>Table21[[#This Row],[Background]]/Table21[[#This Row],[TOTAL]]</f>
        <v>0</v>
      </c>
      <c r="W103" s="2">
        <f>SUM(Table2125[[#This Row],[Creation]:[Background]])</f>
        <v>1</v>
      </c>
    </row>
    <row r="104" spans="1:23" x14ac:dyDescent="0.2">
      <c r="A104" t="s">
        <v>11435</v>
      </c>
      <c r="B104">
        <v>1</v>
      </c>
      <c r="C104">
        <v>0</v>
      </c>
      <c r="D104">
        <v>0</v>
      </c>
      <c r="E104">
        <f>SUM(Table20[[#This Row],[Use]:[Background]])</f>
        <v>1</v>
      </c>
      <c r="G104" t="s">
        <v>11435</v>
      </c>
      <c r="H104">
        <v>1</v>
      </c>
      <c r="I104">
        <v>0</v>
      </c>
      <c r="J104">
        <v>0</v>
      </c>
      <c r="K104" s="2">
        <f>SUM(Table21[[#This Row],[Use]:[Background]])</f>
        <v>1</v>
      </c>
      <c r="M104" t="s">
        <v>11435</v>
      </c>
      <c r="N104">
        <f>Table20[[#This Row],[Creation]]/Table20[[#This Row],[TOTAL]]</f>
        <v>0</v>
      </c>
      <c r="O104">
        <f>Table20[[#This Row],[Use]]/Table20[[#This Row],[TOTAL]]</f>
        <v>1</v>
      </c>
      <c r="P104">
        <f>Table20[[#This Row],[Background]]/Table20[[#This Row],[TOTAL]]</f>
        <v>0</v>
      </c>
      <c r="Q104" s="2">
        <f>SUM(Table2023[[#This Row],[Creation]:[Background]])</f>
        <v>1</v>
      </c>
      <c r="S104" t="s">
        <v>11435</v>
      </c>
      <c r="T104">
        <f>Table21[[#This Row],[Creation]]/Table21[[#This Row],[TOTAL]]</f>
        <v>0</v>
      </c>
      <c r="U104">
        <f>Table21[[#This Row],[Use]]/Table21[[#This Row],[TOTAL]]</f>
        <v>1</v>
      </c>
      <c r="V104">
        <f>Table21[[#This Row],[Background]]/Table21[[#This Row],[TOTAL]]</f>
        <v>0</v>
      </c>
      <c r="W104" s="2">
        <f>SUM(Table2125[[#This Row],[Creation]:[Background]])</f>
        <v>1</v>
      </c>
    </row>
    <row r="105" spans="1:23" x14ac:dyDescent="0.2">
      <c r="A105" t="s">
        <v>11699</v>
      </c>
      <c r="B105">
        <v>1</v>
      </c>
      <c r="C105">
        <v>0</v>
      </c>
      <c r="D105">
        <v>0</v>
      </c>
      <c r="E105">
        <f>SUM(Table20[[#This Row],[Use]:[Background]])</f>
        <v>1</v>
      </c>
      <c r="G105" t="s">
        <v>11699</v>
      </c>
      <c r="H105">
        <v>1</v>
      </c>
      <c r="I105">
        <v>0</v>
      </c>
      <c r="J105">
        <v>0</v>
      </c>
      <c r="K105" s="2">
        <f>SUM(Table21[[#This Row],[Use]:[Background]])</f>
        <v>1</v>
      </c>
      <c r="M105" t="s">
        <v>11699</v>
      </c>
      <c r="N105">
        <f>Table20[[#This Row],[Creation]]/Table20[[#This Row],[TOTAL]]</f>
        <v>0</v>
      </c>
      <c r="O105">
        <f>Table20[[#This Row],[Use]]/Table20[[#This Row],[TOTAL]]</f>
        <v>1</v>
      </c>
      <c r="P105">
        <f>Table20[[#This Row],[Background]]/Table20[[#This Row],[TOTAL]]</f>
        <v>0</v>
      </c>
      <c r="Q105" s="2">
        <f>SUM(Table2023[[#This Row],[Creation]:[Background]])</f>
        <v>1</v>
      </c>
      <c r="S105" t="s">
        <v>11699</v>
      </c>
      <c r="T105">
        <f>Table21[[#This Row],[Creation]]/Table21[[#This Row],[TOTAL]]</f>
        <v>0</v>
      </c>
      <c r="U105">
        <f>Table21[[#This Row],[Use]]/Table21[[#This Row],[TOTAL]]</f>
        <v>1</v>
      </c>
      <c r="V105">
        <f>Table21[[#This Row],[Background]]/Table21[[#This Row],[TOTAL]]</f>
        <v>0</v>
      </c>
      <c r="W105" s="2">
        <f>SUM(Table2125[[#This Row],[Creation]:[Background]])</f>
        <v>1</v>
      </c>
    </row>
    <row r="106" spans="1:23" x14ac:dyDescent="0.2">
      <c r="A106" t="s">
        <v>11627</v>
      </c>
      <c r="B106">
        <v>1</v>
      </c>
      <c r="C106">
        <v>0</v>
      </c>
      <c r="D106">
        <v>0</v>
      </c>
      <c r="E106">
        <f>SUM(Table20[[#This Row],[Use]:[Background]])</f>
        <v>1</v>
      </c>
      <c r="G106" t="s">
        <v>11627</v>
      </c>
      <c r="H106">
        <v>0</v>
      </c>
      <c r="I106">
        <v>0</v>
      </c>
      <c r="J106">
        <v>1</v>
      </c>
      <c r="K106" s="2">
        <f>SUM(Table21[[#This Row],[Use]:[Background]])</f>
        <v>1</v>
      </c>
      <c r="M106" t="s">
        <v>11627</v>
      </c>
      <c r="N106">
        <f>Table20[[#This Row],[Creation]]/Table20[[#This Row],[TOTAL]]</f>
        <v>0</v>
      </c>
      <c r="O106">
        <f>Table20[[#This Row],[Use]]/Table20[[#This Row],[TOTAL]]</f>
        <v>1</v>
      </c>
      <c r="P106">
        <f>Table20[[#This Row],[Background]]/Table20[[#This Row],[TOTAL]]</f>
        <v>0</v>
      </c>
      <c r="Q106" s="2">
        <f>SUM(Table2023[[#This Row],[Creation]:[Background]])</f>
        <v>1</v>
      </c>
      <c r="S106" t="s">
        <v>11627</v>
      </c>
      <c r="T106">
        <f>Table21[[#This Row],[Creation]]/Table21[[#This Row],[TOTAL]]</f>
        <v>0</v>
      </c>
      <c r="U106">
        <f>Table21[[#This Row],[Use]]/Table21[[#This Row],[TOTAL]]</f>
        <v>0</v>
      </c>
      <c r="V106">
        <f>Table21[[#This Row],[Background]]/Table21[[#This Row],[TOTAL]]</f>
        <v>1</v>
      </c>
      <c r="W106" s="2">
        <f>SUM(Table2125[[#This Row],[Creation]:[Background]])</f>
        <v>1</v>
      </c>
    </row>
    <row r="107" spans="1:23" x14ac:dyDescent="0.2">
      <c r="A107" t="s">
        <v>11395</v>
      </c>
      <c r="B107">
        <v>0</v>
      </c>
      <c r="C107">
        <v>1</v>
      </c>
      <c r="D107">
        <v>0</v>
      </c>
      <c r="E107">
        <f>SUM(Table20[[#This Row],[Use]:[Background]])</f>
        <v>1</v>
      </c>
      <c r="G107" t="s">
        <v>11395</v>
      </c>
      <c r="H107">
        <v>0</v>
      </c>
      <c r="I107">
        <v>1</v>
      </c>
      <c r="J107">
        <v>0</v>
      </c>
      <c r="K107" s="2">
        <f>SUM(Table21[[#This Row],[Use]:[Background]])</f>
        <v>1</v>
      </c>
      <c r="M107" t="s">
        <v>11395</v>
      </c>
      <c r="N107">
        <f>Table20[[#This Row],[Creation]]/Table20[[#This Row],[TOTAL]]</f>
        <v>1</v>
      </c>
      <c r="O107">
        <f>Table20[[#This Row],[Use]]/Table20[[#This Row],[TOTAL]]</f>
        <v>0</v>
      </c>
      <c r="P107">
        <f>Table20[[#This Row],[Background]]/Table20[[#This Row],[TOTAL]]</f>
        <v>0</v>
      </c>
      <c r="Q107" s="2">
        <f>SUM(Table2023[[#This Row],[Creation]:[Background]])</f>
        <v>1</v>
      </c>
      <c r="S107" t="s">
        <v>11395</v>
      </c>
      <c r="T107">
        <f>Table21[[#This Row],[Creation]]/Table21[[#This Row],[TOTAL]]</f>
        <v>1</v>
      </c>
      <c r="U107">
        <f>Table21[[#This Row],[Use]]/Table21[[#This Row],[TOTAL]]</f>
        <v>0</v>
      </c>
      <c r="V107">
        <f>Table21[[#This Row],[Background]]/Table21[[#This Row],[TOTAL]]</f>
        <v>0</v>
      </c>
      <c r="W107" s="2">
        <f>SUM(Table2125[[#This Row],[Creation]:[Background]])</f>
        <v>1</v>
      </c>
    </row>
    <row r="108" spans="1:23" x14ac:dyDescent="0.2">
      <c r="A108" t="s">
        <v>12670</v>
      </c>
      <c r="B108">
        <v>1</v>
      </c>
      <c r="C108">
        <v>0</v>
      </c>
      <c r="D108">
        <v>0</v>
      </c>
      <c r="E108">
        <f>SUM(Table20[[#This Row],[Use]:[Background]])</f>
        <v>1</v>
      </c>
      <c r="G108" t="s">
        <v>12670</v>
      </c>
      <c r="H108">
        <v>1</v>
      </c>
      <c r="I108">
        <v>0</v>
      </c>
      <c r="J108">
        <v>0</v>
      </c>
      <c r="K108" s="2">
        <f>SUM(Table21[[#This Row],[Use]:[Background]])</f>
        <v>1</v>
      </c>
      <c r="M108" t="s">
        <v>12670</v>
      </c>
      <c r="N108">
        <f>Table20[[#This Row],[Creation]]/Table20[[#This Row],[TOTAL]]</f>
        <v>0</v>
      </c>
      <c r="O108">
        <f>Table20[[#This Row],[Use]]/Table20[[#This Row],[TOTAL]]</f>
        <v>1</v>
      </c>
      <c r="P108">
        <f>Table20[[#This Row],[Background]]/Table20[[#This Row],[TOTAL]]</f>
        <v>0</v>
      </c>
      <c r="Q108" s="2">
        <f>SUM(Table2023[[#This Row],[Creation]:[Background]])</f>
        <v>1</v>
      </c>
      <c r="S108" t="s">
        <v>12670</v>
      </c>
      <c r="T108">
        <f>Table21[[#This Row],[Creation]]/Table21[[#This Row],[TOTAL]]</f>
        <v>0</v>
      </c>
      <c r="U108">
        <f>Table21[[#This Row],[Use]]/Table21[[#This Row],[TOTAL]]</f>
        <v>1</v>
      </c>
      <c r="V108">
        <f>Table21[[#This Row],[Background]]/Table21[[#This Row],[TOTAL]]</f>
        <v>0</v>
      </c>
      <c r="W108" s="2">
        <f>SUM(Table2125[[#This Row],[Creation]:[Background]])</f>
        <v>1</v>
      </c>
    </row>
    <row r="109" spans="1:23" x14ac:dyDescent="0.2">
      <c r="A109" t="s">
        <v>11962</v>
      </c>
      <c r="B109">
        <v>1</v>
      </c>
      <c r="C109">
        <v>0</v>
      </c>
      <c r="D109">
        <v>0</v>
      </c>
      <c r="E109">
        <f>SUM(Table20[[#This Row],[Use]:[Background]])</f>
        <v>1</v>
      </c>
      <c r="G109" t="s">
        <v>11962</v>
      </c>
      <c r="H109">
        <v>1</v>
      </c>
      <c r="I109">
        <v>0</v>
      </c>
      <c r="J109">
        <v>0</v>
      </c>
      <c r="K109" s="2">
        <f>SUM(Table21[[#This Row],[Use]:[Background]])</f>
        <v>1</v>
      </c>
      <c r="M109" t="s">
        <v>11962</v>
      </c>
      <c r="N109">
        <f>Table20[[#This Row],[Creation]]/Table20[[#This Row],[TOTAL]]</f>
        <v>0</v>
      </c>
      <c r="O109">
        <f>Table20[[#This Row],[Use]]/Table20[[#This Row],[TOTAL]]</f>
        <v>1</v>
      </c>
      <c r="P109">
        <f>Table20[[#This Row],[Background]]/Table20[[#This Row],[TOTAL]]</f>
        <v>0</v>
      </c>
      <c r="Q109" s="2">
        <f>SUM(Table2023[[#This Row],[Creation]:[Background]])</f>
        <v>1</v>
      </c>
      <c r="S109" t="s">
        <v>11962</v>
      </c>
      <c r="T109">
        <f>Table21[[#This Row],[Creation]]/Table21[[#This Row],[TOTAL]]</f>
        <v>0</v>
      </c>
      <c r="U109">
        <f>Table21[[#This Row],[Use]]/Table21[[#This Row],[TOTAL]]</f>
        <v>1</v>
      </c>
      <c r="V109">
        <f>Table21[[#This Row],[Background]]/Table21[[#This Row],[TOTAL]]</f>
        <v>0</v>
      </c>
      <c r="W109" s="2">
        <f>SUM(Table2125[[#This Row],[Creation]:[Background]])</f>
        <v>1</v>
      </c>
    </row>
    <row r="110" spans="1:23" x14ac:dyDescent="0.2">
      <c r="A110" t="s">
        <v>11594</v>
      </c>
      <c r="B110">
        <v>1</v>
      </c>
      <c r="C110">
        <v>0</v>
      </c>
      <c r="D110">
        <v>0</v>
      </c>
      <c r="E110">
        <f>SUM(Table20[[#This Row],[Use]:[Background]])</f>
        <v>1</v>
      </c>
      <c r="G110" t="s">
        <v>11594</v>
      </c>
      <c r="H110">
        <v>1</v>
      </c>
      <c r="I110">
        <v>0</v>
      </c>
      <c r="J110">
        <v>0</v>
      </c>
      <c r="K110" s="2">
        <f>SUM(Table21[[#This Row],[Use]:[Background]])</f>
        <v>1</v>
      </c>
      <c r="M110" t="s">
        <v>11594</v>
      </c>
      <c r="N110">
        <f>Table20[[#This Row],[Creation]]/Table20[[#This Row],[TOTAL]]</f>
        <v>0</v>
      </c>
      <c r="O110">
        <f>Table20[[#This Row],[Use]]/Table20[[#This Row],[TOTAL]]</f>
        <v>1</v>
      </c>
      <c r="P110">
        <f>Table20[[#This Row],[Background]]/Table20[[#This Row],[TOTAL]]</f>
        <v>0</v>
      </c>
      <c r="Q110" s="2">
        <f>SUM(Table2023[[#This Row],[Creation]:[Background]])</f>
        <v>1</v>
      </c>
      <c r="S110" t="s">
        <v>11594</v>
      </c>
      <c r="T110">
        <f>Table21[[#This Row],[Creation]]/Table21[[#This Row],[TOTAL]]</f>
        <v>0</v>
      </c>
      <c r="U110">
        <f>Table21[[#This Row],[Use]]/Table21[[#This Row],[TOTAL]]</f>
        <v>1</v>
      </c>
      <c r="V110">
        <f>Table21[[#This Row],[Background]]/Table21[[#This Row],[TOTAL]]</f>
        <v>0</v>
      </c>
      <c r="W110" s="2">
        <f>SUM(Table2125[[#This Row],[Creation]:[Background]])</f>
        <v>1</v>
      </c>
    </row>
    <row r="111" spans="1:23" x14ac:dyDescent="0.2">
      <c r="A111" t="s">
        <v>12461</v>
      </c>
      <c r="B111">
        <v>0</v>
      </c>
      <c r="C111">
        <v>1</v>
      </c>
      <c r="D111">
        <v>0</v>
      </c>
      <c r="E111">
        <f>SUM(Table20[[#This Row],[Use]:[Background]])</f>
        <v>1</v>
      </c>
      <c r="G111" t="s">
        <v>12461</v>
      </c>
      <c r="H111">
        <v>0</v>
      </c>
      <c r="I111">
        <v>1</v>
      </c>
      <c r="J111">
        <v>0</v>
      </c>
      <c r="K111" s="2">
        <f>SUM(Table21[[#This Row],[Use]:[Background]])</f>
        <v>1</v>
      </c>
      <c r="M111" t="s">
        <v>12461</v>
      </c>
      <c r="N111">
        <f>Table20[[#This Row],[Creation]]/Table20[[#This Row],[TOTAL]]</f>
        <v>1</v>
      </c>
      <c r="O111">
        <f>Table20[[#This Row],[Use]]/Table20[[#This Row],[TOTAL]]</f>
        <v>0</v>
      </c>
      <c r="P111">
        <f>Table20[[#This Row],[Background]]/Table20[[#This Row],[TOTAL]]</f>
        <v>0</v>
      </c>
      <c r="Q111" s="2">
        <f>SUM(Table2023[[#This Row],[Creation]:[Background]])</f>
        <v>1</v>
      </c>
      <c r="S111" t="s">
        <v>12461</v>
      </c>
      <c r="T111">
        <f>Table21[[#This Row],[Creation]]/Table21[[#This Row],[TOTAL]]</f>
        <v>1</v>
      </c>
      <c r="U111">
        <f>Table21[[#This Row],[Use]]/Table21[[#This Row],[TOTAL]]</f>
        <v>0</v>
      </c>
      <c r="V111">
        <f>Table21[[#This Row],[Background]]/Table21[[#This Row],[TOTAL]]</f>
        <v>0</v>
      </c>
      <c r="W111" s="2">
        <f>SUM(Table2125[[#This Row],[Creation]:[Background]])</f>
        <v>1</v>
      </c>
    </row>
    <row r="112" spans="1:23" x14ac:dyDescent="0.2">
      <c r="A112" t="s">
        <v>12271</v>
      </c>
      <c r="B112">
        <v>1</v>
      </c>
      <c r="C112">
        <v>0</v>
      </c>
      <c r="D112">
        <v>0</v>
      </c>
      <c r="E112">
        <f>SUM(Table20[[#This Row],[Use]:[Background]])</f>
        <v>1</v>
      </c>
      <c r="G112" t="s">
        <v>12271</v>
      </c>
      <c r="H112">
        <v>1</v>
      </c>
      <c r="I112">
        <v>0</v>
      </c>
      <c r="J112">
        <v>0</v>
      </c>
      <c r="K112" s="2">
        <f>SUM(Table21[[#This Row],[Use]:[Background]])</f>
        <v>1</v>
      </c>
      <c r="M112" t="s">
        <v>12271</v>
      </c>
      <c r="N112">
        <f>Table20[[#This Row],[Creation]]/Table20[[#This Row],[TOTAL]]</f>
        <v>0</v>
      </c>
      <c r="O112">
        <f>Table20[[#This Row],[Use]]/Table20[[#This Row],[TOTAL]]</f>
        <v>1</v>
      </c>
      <c r="P112">
        <f>Table20[[#This Row],[Background]]/Table20[[#This Row],[TOTAL]]</f>
        <v>0</v>
      </c>
      <c r="Q112" s="2">
        <f>SUM(Table2023[[#This Row],[Creation]:[Background]])</f>
        <v>1</v>
      </c>
      <c r="S112" t="s">
        <v>12271</v>
      </c>
      <c r="T112">
        <f>Table21[[#This Row],[Creation]]/Table21[[#This Row],[TOTAL]]</f>
        <v>0</v>
      </c>
      <c r="U112">
        <f>Table21[[#This Row],[Use]]/Table21[[#This Row],[TOTAL]]</f>
        <v>1</v>
      </c>
      <c r="V112">
        <f>Table21[[#This Row],[Background]]/Table21[[#This Row],[TOTAL]]</f>
        <v>0</v>
      </c>
      <c r="W112" s="2">
        <f>SUM(Table2125[[#This Row],[Creation]:[Background]])</f>
        <v>1</v>
      </c>
    </row>
    <row r="113" spans="1:23" x14ac:dyDescent="0.2">
      <c r="A113" t="s">
        <v>11378</v>
      </c>
      <c r="B113">
        <v>4</v>
      </c>
      <c r="C113">
        <v>0</v>
      </c>
      <c r="D113">
        <v>0</v>
      </c>
      <c r="E113">
        <f>SUM(Table20[[#This Row],[Use]:[Background]])</f>
        <v>4</v>
      </c>
      <c r="G113" t="s">
        <v>11378</v>
      </c>
      <c r="H113">
        <v>4</v>
      </c>
      <c r="I113">
        <v>0</v>
      </c>
      <c r="J113">
        <v>0</v>
      </c>
      <c r="K113" s="2">
        <f>SUM(Table21[[#This Row],[Use]:[Background]])</f>
        <v>4</v>
      </c>
      <c r="M113" t="s">
        <v>11378</v>
      </c>
      <c r="N113">
        <f>Table20[[#This Row],[Creation]]/Table20[[#This Row],[TOTAL]]</f>
        <v>0</v>
      </c>
      <c r="O113">
        <f>Table20[[#This Row],[Use]]/Table20[[#This Row],[TOTAL]]</f>
        <v>1</v>
      </c>
      <c r="P113">
        <f>Table20[[#This Row],[Background]]/Table20[[#This Row],[TOTAL]]</f>
        <v>0</v>
      </c>
      <c r="Q113" s="2">
        <f>SUM(Table2023[[#This Row],[Creation]:[Background]])</f>
        <v>1</v>
      </c>
      <c r="S113" t="s">
        <v>11378</v>
      </c>
      <c r="T113">
        <f>Table21[[#This Row],[Creation]]/Table21[[#This Row],[TOTAL]]</f>
        <v>0</v>
      </c>
      <c r="U113">
        <f>Table21[[#This Row],[Use]]/Table21[[#This Row],[TOTAL]]</f>
        <v>1</v>
      </c>
      <c r="V113">
        <f>Table21[[#This Row],[Background]]/Table21[[#This Row],[TOTAL]]</f>
        <v>0</v>
      </c>
      <c r="W113" s="2">
        <f>SUM(Table2125[[#This Row],[Creation]:[Background]])</f>
        <v>1</v>
      </c>
    </row>
    <row r="114" spans="1:23" x14ac:dyDescent="0.2">
      <c r="A114" t="s">
        <v>11573</v>
      </c>
      <c r="B114">
        <v>0</v>
      </c>
      <c r="C114">
        <v>1</v>
      </c>
      <c r="D114">
        <v>0</v>
      </c>
      <c r="E114">
        <f>SUM(Table20[[#This Row],[Use]:[Background]])</f>
        <v>1</v>
      </c>
      <c r="G114" t="s">
        <v>11573</v>
      </c>
      <c r="H114">
        <v>1</v>
      </c>
      <c r="I114">
        <v>0</v>
      </c>
      <c r="J114">
        <v>0</v>
      </c>
      <c r="K114" s="2">
        <f>SUM(Table21[[#This Row],[Use]:[Background]])</f>
        <v>1</v>
      </c>
      <c r="M114" t="s">
        <v>11573</v>
      </c>
      <c r="N114">
        <f>Table20[[#This Row],[Creation]]/Table20[[#This Row],[TOTAL]]</f>
        <v>1</v>
      </c>
      <c r="O114">
        <f>Table20[[#This Row],[Use]]/Table20[[#This Row],[TOTAL]]</f>
        <v>0</v>
      </c>
      <c r="P114">
        <f>Table20[[#This Row],[Background]]/Table20[[#This Row],[TOTAL]]</f>
        <v>0</v>
      </c>
      <c r="Q114" s="2">
        <f>SUM(Table2023[[#This Row],[Creation]:[Background]])</f>
        <v>1</v>
      </c>
      <c r="S114" t="s">
        <v>11573</v>
      </c>
      <c r="T114">
        <f>Table21[[#This Row],[Creation]]/Table21[[#This Row],[TOTAL]]</f>
        <v>0</v>
      </c>
      <c r="U114">
        <f>Table21[[#This Row],[Use]]/Table21[[#This Row],[TOTAL]]</f>
        <v>1</v>
      </c>
      <c r="V114">
        <f>Table21[[#This Row],[Background]]/Table21[[#This Row],[TOTAL]]</f>
        <v>0</v>
      </c>
      <c r="W114" s="2">
        <f>SUM(Table2125[[#This Row],[Creation]:[Background]])</f>
        <v>1</v>
      </c>
    </row>
    <row r="115" spans="1:23" x14ac:dyDescent="0.2">
      <c r="A115" t="s">
        <v>12253</v>
      </c>
      <c r="B115">
        <v>0</v>
      </c>
      <c r="C115">
        <v>1</v>
      </c>
      <c r="D115">
        <v>0</v>
      </c>
      <c r="E115">
        <f>SUM(Table20[[#This Row],[Use]:[Background]])</f>
        <v>1</v>
      </c>
      <c r="G115" t="s">
        <v>12253</v>
      </c>
      <c r="H115">
        <v>0</v>
      </c>
      <c r="I115">
        <v>1</v>
      </c>
      <c r="J115">
        <v>0</v>
      </c>
      <c r="K115" s="2">
        <f>SUM(Table21[[#This Row],[Use]:[Background]])</f>
        <v>1</v>
      </c>
      <c r="M115" t="s">
        <v>12253</v>
      </c>
      <c r="N115">
        <f>Table20[[#This Row],[Creation]]/Table20[[#This Row],[TOTAL]]</f>
        <v>1</v>
      </c>
      <c r="O115">
        <f>Table20[[#This Row],[Use]]/Table20[[#This Row],[TOTAL]]</f>
        <v>0</v>
      </c>
      <c r="P115">
        <f>Table20[[#This Row],[Background]]/Table20[[#This Row],[TOTAL]]</f>
        <v>0</v>
      </c>
      <c r="Q115" s="2">
        <f>SUM(Table2023[[#This Row],[Creation]:[Background]])</f>
        <v>1</v>
      </c>
      <c r="S115" t="s">
        <v>12253</v>
      </c>
      <c r="T115">
        <f>Table21[[#This Row],[Creation]]/Table21[[#This Row],[TOTAL]]</f>
        <v>1</v>
      </c>
      <c r="U115">
        <f>Table21[[#This Row],[Use]]/Table21[[#This Row],[TOTAL]]</f>
        <v>0</v>
      </c>
      <c r="V115">
        <f>Table21[[#This Row],[Background]]/Table21[[#This Row],[TOTAL]]</f>
        <v>0</v>
      </c>
      <c r="W115" s="2">
        <f>SUM(Table2125[[#This Row],[Creation]:[Background]])</f>
        <v>1</v>
      </c>
    </row>
    <row r="116" spans="1:23" x14ac:dyDescent="0.2">
      <c r="A116" t="s">
        <v>12513</v>
      </c>
      <c r="B116">
        <v>1</v>
      </c>
      <c r="C116">
        <v>0</v>
      </c>
      <c r="D116">
        <v>0</v>
      </c>
      <c r="E116">
        <f>SUM(Table20[[#This Row],[Use]:[Background]])</f>
        <v>1</v>
      </c>
      <c r="G116" t="s">
        <v>12513</v>
      </c>
      <c r="H116">
        <v>1</v>
      </c>
      <c r="I116">
        <v>0</v>
      </c>
      <c r="J116">
        <v>0</v>
      </c>
      <c r="K116" s="2">
        <f>SUM(Table21[[#This Row],[Use]:[Background]])</f>
        <v>1</v>
      </c>
      <c r="M116" t="s">
        <v>12513</v>
      </c>
      <c r="N116">
        <f>Table20[[#This Row],[Creation]]/Table20[[#This Row],[TOTAL]]</f>
        <v>0</v>
      </c>
      <c r="O116">
        <f>Table20[[#This Row],[Use]]/Table20[[#This Row],[TOTAL]]</f>
        <v>1</v>
      </c>
      <c r="P116">
        <f>Table20[[#This Row],[Background]]/Table20[[#This Row],[TOTAL]]</f>
        <v>0</v>
      </c>
      <c r="Q116" s="2">
        <f>SUM(Table2023[[#This Row],[Creation]:[Background]])</f>
        <v>1</v>
      </c>
      <c r="S116" t="s">
        <v>12513</v>
      </c>
      <c r="T116">
        <f>Table21[[#This Row],[Creation]]/Table21[[#This Row],[TOTAL]]</f>
        <v>0</v>
      </c>
      <c r="U116">
        <f>Table21[[#This Row],[Use]]/Table21[[#This Row],[TOTAL]]</f>
        <v>1</v>
      </c>
      <c r="V116">
        <f>Table21[[#This Row],[Background]]/Table21[[#This Row],[TOTAL]]</f>
        <v>0</v>
      </c>
      <c r="W116" s="2">
        <f>SUM(Table2125[[#This Row],[Creation]:[Background]])</f>
        <v>1</v>
      </c>
    </row>
    <row r="117" spans="1:23" x14ac:dyDescent="0.2">
      <c r="A117" t="s">
        <v>12863</v>
      </c>
      <c r="B117">
        <v>0</v>
      </c>
      <c r="C117">
        <v>0</v>
      </c>
      <c r="D117">
        <v>1</v>
      </c>
      <c r="E117">
        <f>SUM(Table20[[#This Row],[Use]:[Background]])</f>
        <v>1</v>
      </c>
      <c r="G117" t="s">
        <v>12863</v>
      </c>
      <c r="H117">
        <v>0</v>
      </c>
      <c r="I117">
        <v>0</v>
      </c>
      <c r="J117">
        <v>1</v>
      </c>
      <c r="K117" s="2">
        <f>SUM(Table21[[#This Row],[Use]:[Background]])</f>
        <v>1</v>
      </c>
      <c r="M117" t="s">
        <v>12863</v>
      </c>
      <c r="N117">
        <f>Table20[[#This Row],[Creation]]/Table20[[#This Row],[TOTAL]]</f>
        <v>0</v>
      </c>
      <c r="O117">
        <f>Table20[[#This Row],[Use]]/Table20[[#This Row],[TOTAL]]</f>
        <v>0</v>
      </c>
      <c r="P117">
        <f>Table20[[#This Row],[Background]]/Table20[[#This Row],[TOTAL]]</f>
        <v>1</v>
      </c>
      <c r="Q117" s="2">
        <f>SUM(Table2023[[#This Row],[Creation]:[Background]])</f>
        <v>1</v>
      </c>
      <c r="S117" t="s">
        <v>12863</v>
      </c>
      <c r="T117">
        <f>Table21[[#This Row],[Creation]]/Table21[[#This Row],[TOTAL]]</f>
        <v>0</v>
      </c>
      <c r="U117">
        <f>Table21[[#This Row],[Use]]/Table21[[#This Row],[TOTAL]]</f>
        <v>0</v>
      </c>
      <c r="V117">
        <f>Table21[[#This Row],[Background]]/Table21[[#This Row],[TOTAL]]</f>
        <v>1</v>
      </c>
      <c r="W117" s="2">
        <f>SUM(Table2125[[#This Row],[Creation]:[Background]])</f>
        <v>1</v>
      </c>
    </row>
    <row r="118" spans="1:23" x14ac:dyDescent="0.2">
      <c r="A118" t="s">
        <v>12494</v>
      </c>
      <c r="B118">
        <v>1</v>
      </c>
      <c r="C118">
        <v>0</v>
      </c>
      <c r="D118">
        <v>0</v>
      </c>
      <c r="E118">
        <f>SUM(Table20[[#This Row],[Use]:[Background]])</f>
        <v>1</v>
      </c>
      <c r="G118" t="s">
        <v>12494</v>
      </c>
      <c r="H118">
        <v>1</v>
      </c>
      <c r="I118">
        <v>0</v>
      </c>
      <c r="J118">
        <v>0</v>
      </c>
      <c r="K118" s="2">
        <f>SUM(Table21[[#This Row],[Use]:[Background]])</f>
        <v>1</v>
      </c>
      <c r="M118" t="s">
        <v>12494</v>
      </c>
      <c r="N118">
        <f>Table20[[#This Row],[Creation]]/Table20[[#This Row],[TOTAL]]</f>
        <v>0</v>
      </c>
      <c r="O118">
        <f>Table20[[#This Row],[Use]]/Table20[[#This Row],[TOTAL]]</f>
        <v>1</v>
      </c>
      <c r="P118">
        <f>Table20[[#This Row],[Background]]/Table20[[#This Row],[TOTAL]]</f>
        <v>0</v>
      </c>
      <c r="Q118" s="2">
        <f>SUM(Table2023[[#This Row],[Creation]:[Background]])</f>
        <v>1</v>
      </c>
      <c r="S118" t="s">
        <v>12494</v>
      </c>
      <c r="T118">
        <f>Table21[[#This Row],[Creation]]/Table21[[#This Row],[TOTAL]]</f>
        <v>0</v>
      </c>
      <c r="U118">
        <f>Table21[[#This Row],[Use]]/Table21[[#This Row],[TOTAL]]</f>
        <v>1</v>
      </c>
      <c r="V118">
        <f>Table21[[#This Row],[Background]]/Table21[[#This Row],[TOTAL]]</f>
        <v>0</v>
      </c>
      <c r="W118" s="2">
        <f>SUM(Table2125[[#This Row],[Creation]:[Background]])</f>
        <v>1</v>
      </c>
    </row>
    <row r="119" spans="1:23" x14ac:dyDescent="0.2">
      <c r="A119" t="s">
        <v>12708</v>
      </c>
      <c r="B119">
        <v>1</v>
      </c>
      <c r="C119">
        <v>0</v>
      </c>
      <c r="D119">
        <v>0</v>
      </c>
      <c r="E119">
        <f>SUM(Table20[[#This Row],[Use]:[Background]])</f>
        <v>1</v>
      </c>
      <c r="G119" t="s">
        <v>12708</v>
      </c>
      <c r="H119">
        <v>1</v>
      </c>
      <c r="I119">
        <v>0</v>
      </c>
      <c r="J119">
        <v>0</v>
      </c>
      <c r="K119" s="2">
        <f>SUM(Table21[[#This Row],[Use]:[Background]])</f>
        <v>1</v>
      </c>
      <c r="M119" t="s">
        <v>12708</v>
      </c>
      <c r="N119">
        <f>Table20[[#This Row],[Creation]]/Table20[[#This Row],[TOTAL]]</f>
        <v>0</v>
      </c>
      <c r="O119">
        <f>Table20[[#This Row],[Use]]/Table20[[#This Row],[TOTAL]]</f>
        <v>1</v>
      </c>
      <c r="P119">
        <f>Table20[[#This Row],[Background]]/Table20[[#This Row],[TOTAL]]</f>
        <v>0</v>
      </c>
      <c r="Q119" s="2">
        <f>SUM(Table2023[[#This Row],[Creation]:[Background]])</f>
        <v>1</v>
      </c>
      <c r="S119" t="s">
        <v>12708</v>
      </c>
      <c r="T119">
        <f>Table21[[#This Row],[Creation]]/Table21[[#This Row],[TOTAL]]</f>
        <v>0</v>
      </c>
      <c r="U119">
        <f>Table21[[#This Row],[Use]]/Table21[[#This Row],[TOTAL]]</f>
        <v>1</v>
      </c>
      <c r="V119">
        <f>Table21[[#This Row],[Background]]/Table21[[#This Row],[TOTAL]]</f>
        <v>0</v>
      </c>
      <c r="W119" s="2">
        <f>SUM(Table2125[[#This Row],[Creation]:[Background]])</f>
        <v>1</v>
      </c>
    </row>
    <row r="120" spans="1:23" x14ac:dyDescent="0.2">
      <c r="A120" t="s">
        <v>11472</v>
      </c>
      <c r="B120">
        <v>0</v>
      </c>
      <c r="C120">
        <v>1</v>
      </c>
      <c r="D120">
        <v>0</v>
      </c>
      <c r="E120">
        <f>SUM(Table20[[#This Row],[Use]:[Background]])</f>
        <v>1</v>
      </c>
      <c r="G120" t="s">
        <v>11472</v>
      </c>
      <c r="H120">
        <v>0</v>
      </c>
      <c r="I120">
        <v>1</v>
      </c>
      <c r="J120">
        <v>0</v>
      </c>
      <c r="K120" s="2">
        <f>SUM(Table21[[#This Row],[Use]:[Background]])</f>
        <v>1</v>
      </c>
      <c r="M120" t="s">
        <v>11472</v>
      </c>
      <c r="N120">
        <f>Table20[[#This Row],[Creation]]/Table20[[#This Row],[TOTAL]]</f>
        <v>1</v>
      </c>
      <c r="O120">
        <f>Table20[[#This Row],[Use]]/Table20[[#This Row],[TOTAL]]</f>
        <v>0</v>
      </c>
      <c r="P120">
        <f>Table20[[#This Row],[Background]]/Table20[[#This Row],[TOTAL]]</f>
        <v>0</v>
      </c>
      <c r="Q120" s="2">
        <f>SUM(Table2023[[#This Row],[Creation]:[Background]])</f>
        <v>1</v>
      </c>
      <c r="S120" t="s">
        <v>11472</v>
      </c>
      <c r="T120">
        <f>Table21[[#This Row],[Creation]]/Table21[[#This Row],[TOTAL]]</f>
        <v>1</v>
      </c>
      <c r="U120">
        <f>Table21[[#This Row],[Use]]/Table21[[#This Row],[TOTAL]]</f>
        <v>0</v>
      </c>
      <c r="V120">
        <f>Table21[[#This Row],[Background]]/Table21[[#This Row],[TOTAL]]</f>
        <v>0</v>
      </c>
      <c r="W120" s="2">
        <f>SUM(Table2125[[#This Row],[Creation]:[Background]])</f>
        <v>1</v>
      </c>
    </row>
    <row r="121" spans="1:23" x14ac:dyDescent="0.2">
      <c r="A121" t="s">
        <v>11568</v>
      </c>
      <c r="B121">
        <v>1</v>
      </c>
      <c r="C121">
        <v>0</v>
      </c>
      <c r="D121">
        <v>0</v>
      </c>
      <c r="E121">
        <f>SUM(Table20[[#This Row],[Use]:[Background]])</f>
        <v>1</v>
      </c>
      <c r="G121" t="s">
        <v>11568</v>
      </c>
      <c r="H121">
        <v>1</v>
      </c>
      <c r="I121">
        <v>0</v>
      </c>
      <c r="J121">
        <v>0</v>
      </c>
      <c r="K121" s="2">
        <f>SUM(Table21[[#This Row],[Use]:[Background]])</f>
        <v>1</v>
      </c>
      <c r="M121" t="s">
        <v>11568</v>
      </c>
      <c r="N121">
        <f>Table20[[#This Row],[Creation]]/Table20[[#This Row],[TOTAL]]</f>
        <v>0</v>
      </c>
      <c r="O121">
        <f>Table20[[#This Row],[Use]]/Table20[[#This Row],[TOTAL]]</f>
        <v>1</v>
      </c>
      <c r="P121">
        <f>Table20[[#This Row],[Background]]/Table20[[#This Row],[TOTAL]]</f>
        <v>0</v>
      </c>
      <c r="Q121" s="2">
        <f>SUM(Table2023[[#This Row],[Creation]:[Background]])</f>
        <v>1</v>
      </c>
      <c r="S121" t="s">
        <v>11568</v>
      </c>
      <c r="T121">
        <f>Table21[[#This Row],[Creation]]/Table21[[#This Row],[TOTAL]]</f>
        <v>0</v>
      </c>
      <c r="U121">
        <f>Table21[[#This Row],[Use]]/Table21[[#This Row],[TOTAL]]</f>
        <v>1</v>
      </c>
      <c r="V121">
        <f>Table21[[#This Row],[Background]]/Table21[[#This Row],[TOTAL]]</f>
        <v>0</v>
      </c>
      <c r="W121" s="2">
        <f>SUM(Table2125[[#This Row],[Creation]:[Background]])</f>
        <v>1</v>
      </c>
    </row>
    <row r="122" spans="1:23" x14ac:dyDescent="0.2">
      <c r="A122" t="s">
        <v>11686</v>
      </c>
      <c r="B122">
        <v>2</v>
      </c>
      <c r="C122">
        <v>0</v>
      </c>
      <c r="D122">
        <v>0</v>
      </c>
      <c r="E122">
        <f>SUM(Table20[[#This Row],[Use]:[Background]])</f>
        <v>2</v>
      </c>
      <c r="G122" t="s">
        <v>11686</v>
      </c>
      <c r="H122">
        <v>2</v>
      </c>
      <c r="I122">
        <v>0</v>
      </c>
      <c r="J122">
        <v>0</v>
      </c>
      <c r="K122" s="2">
        <f>SUM(Table21[[#This Row],[Use]:[Background]])</f>
        <v>2</v>
      </c>
      <c r="M122" t="s">
        <v>11686</v>
      </c>
      <c r="N122">
        <f>Table20[[#This Row],[Creation]]/Table20[[#This Row],[TOTAL]]</f>
        <v>0</v>
      </c>
      <c r="O122">
        <f>Table20[[#This Row],[Use]]/Table20[[#This Row],[TOTAL]]</f>
        <v>1</v>
      </c>
      <c r="P122">
        <f>Table20[[#This Row],[Background]]/Table20[[#This Row],[TOTAL]]</f>
        <v>0</v>
      </c>
      <c r="Q122" s="2">
        <f>SUM(Table2023[[#This Row],[Creation]:[Background]])</f>
        <v>1</v>
      </c>
      <c r="S122" t="s">
        <v>11686</v>
      </c>
      <c r="T122">
        <f>Table21[[#This Row],[Creation]]/Table21[[#This Row],[TOTAL]]</f>
        <v>0</v>
      </c>
      <c r="U122">
        <f>Table21[[#This Row],[Use]]/Table21[[#This Row],[TOTAL]]</f>
        <v>1</v>
      </c>
      <c r="V122">
        <f>Table21[[#This Row],[Background]]/Table21[[#This Row],[TOTAL]]</f>
        <v>0</v>
      </c>
      <c r="W122" s="2">
        <f>SUM(Table2125[[#This Row],[Creation]:[Background]])</f>
        <v>1</v>
      </c>
    </row>
    <row r="123" spans="1:23" x14ac:dyDescent="0.2">
      <c r="A123" t="s">
        <v>12156</v>
      </c>
      <c r="B123">
        <v>1</v>
      </c>
      <c r="C123">
        <v>0</v>
      </c>
      <c r="D123">
        <v>0</v>
      </c>
      <c r="E123">
        <f>SUM(Table20[[#This Row],[Use]:[Background]])</f>
        <v>1</v>
      </c>
      <c r="G123" t="s">
        <v>12156</v>
      </c>
      <c r="H123">
        <v>1</v>
      </c>
      <c r="I123">
        <v>0</v>
      </c>
      <c r="J123">
        <v>0</v>
      </c>
      <c r="K123" s="2">
        <f>SUM(Table21[[#This Row],[Use]:[Background]])</f>
        <v>1</v>
      </c>
      <c r="M123" t="s">
        <v>12156</v>
      </c>
      <c r="N123">
        <f>Table20[[#This Row],[Creation]]/Table20[[#This Row],[TOTAL]]</f>
        <v>0</v>
      </c>
      <c r="O123">
        <f>Table20[[#This Row],[Use]]/Table20[[#This Row],[TOTAL]]</f>
        <v>1</v>
      </c>
      <c r="P123">
        <f>Table20[[#This Row],[Background]]/Table20[[#This Row],[TOTAL]]</f>
        <v>0</v>
      </c>
      <c r="Q123" s="2">
        <f>SUM(Table2023[[#This Row],[Creation]:[Background]])</f>
        <v>1</v>
      </c>
      <c r="S123" t="s">
        <v>12156</v>
      </c>
      <c r="T123">
        <f>Table21[[#This Row],[Creation]]/Table21[[#This Row],[TOTAL]]</f>
        <v>0</v>
      </c>
      <c r="U123">
        <f>Table21[[#This Row],[Use]]/Table21[[#This Row],[TOTAL]]</f>
        <v>1</v>
      </c>
      <c r="V123">
        <f>Table21[[#This Row],[Background]]/Table21[[#This Row],[TOTAL]]</f>
        <v>0</v>
      </c>
      <c r="W123" s="2">
        <f>SUM(Table2125[[#This Row],[Creation]:[Background]])</f>
        <v>1</v>
      </c>
    </row>
    <row r="124" spans="1:23" x14ac:dyDescent="0.2">
      <c r="A124" t="s">
        <v>12244</v>
      </c>
      <c r="B124">
        <v>1</v>
      </c>
      <c r="C124">
        <v>0</v>
      </c>
      <c r="D124">
        <v>0</v>
      </c>
      <c r="E124">
        <f>SUM(Table20[[#This Row],[Use]:[Background]])</f>
        <v>1</v>
      </c>
      <c r="G124" t="s">
        <v>12244</v>
      </c>
      <c r="H124">
        <v>1</v>
      </c>
      <c r="I124">
        <v>0</v>
      </c>
      <c r="J124">
        <v>0</v>
      </c>
      <c r="K124" s="2">
        <f>SUM(Table21[[#This Row],[Use]:[Background]])</f>
        <v>1</v>
      </c>
      <c r="M124" t="s">
        <v>12244</v>
      </c>
      <c r="N124">
        <f>Table20[[#This Row],[Creation]]/Table20[[#This Row],[TOTAL]]</f>
        <v>0</v>
      </c>
      <c r="O124">
        <f>Table20[[#This Row],[Use]]/Table20[[#This Row],[TOTAL]]</f>
        <v>1</v>
      </c>
      <c r="P124">
        <f>Table20[[#This Row],[Background]]/Table20[[#This Row],[TOTAL]]</f>
        <v>0</v>
      </c>
      <c r="Q124" s="2">
        <f>SUM(Table2023[[#This Row],[Creation]:[Background]])</f>
        <v>1</v>
      </c>
      <c r="S124" t="s">
        <v>12244</v>
      </c>
      <c r="T124">
        <f>Table21[[#This Row],[Creation]]/Table21[[#This Row],[TOTAL]]</f>
        <v>0</v>
      </c>
      <c r="U124">
        <f>Table21[[#This Row],[Use]]/Table21[[#This Row],[TOTAL]]</f>
        <v>1</v>
      </c>
      <c r="V124">
        <f>Table21[[#This Row],[Background]]/Table21[[#This Row],[TOTAL]]</f>
        <v>0</v>
      </c>
      <c r="W124" s="2">
        <f>SUM(Table2125[[#This Row],[Creation]:[Background]])</f>
        <v>1</v>
      </c>
    </row>
    <row r="125" spans="1:23" x14ac:dyDescent="0.2">
      <c r="A125" t="s">
        <v>11941</v>
      </c>
      <c r="B125">
        <v>1</v>
      </c>
      <c r="C125">
        <v>0</v>
      </c>
      <c r="D125">
        <v>0</v>
      </c>
      <c r="E125">
        <f>SUM(Table20[[#This Row],[Use]:[Background]])</f>
        <v>1</v>
      </c>
      <c r="G125" t="s">
        <v>11941</v>
      </c>
      <c r="H125">
        <v>0</v>
      </c>
      <c r="I125">
        <v>1</v>
      </c>
      <c r="J125">
        <v>0</v>
      </c>
      <c r="K125" s="2">
        <f>SUM(Table21[[#This Row],[Use]:[Background]])</f>
        <v>1</v>
      </c>
      <c r="M125" t="s">
        <v>11941</v>
      </c>
      <c r="N125">
        <f>Table20[[#This Row],[Creation]]/Table20[[#This Row],[TOTAL]]</f>
        <v>0</v>
      </c>
      <c r="O125">
        <f>Table20[[#This Row],[Use]]/Table20[[#This Row],[TOTAL]]</f>
        <v>1</v>
      </c>
      <c r="P125">
        <f>Table20[[#This Row],[Background]]/Table20[[#This Row],[TOTAL]]</f>
        <v>0</v>
      </c>
      <c r="Q125" s="2">
        <f>SUM(Table2023[[#This Row],[Creation]:[Background]])</f>
        <v>1</v>
      </c>
      <c r="S125" t="s">
        <v>11941</v>
      </c>
      <c r="T125">
        <f>Table21[[#This Row],[Creation]]/Table21[[#This Row],[TOTAL]]</f>
        <v>1</v>
      </c>
      <c r="U125">
        <f>Table21[[#This Row],[Use]]/Table21[[#This Row],[TOTAL]]</f>
        <v>0</v>
      </c>
      <c r="V125">
        <f>Table21[[#This Row],[Background]]/Table21[[#This Row],[TOTAL]]</f>
        <v>0</v>
      </c>
      <c r="W125" s="2">
        <f>SUM(Table2125[[#This Row],[Creation]:[Background]])</f>
        <v>1</v>
      </c>
    </row>
    <row r="126" spans="1:23" x14ac:dyDescent="0.2">
      <c r="A126" t="s">
        <v>12911</v>
      </c>
      <c r="B126">
        <v>1</v>
      </c>
      <c r="C126">
        <v>0</v>
      </c>
      <c r="D126">
        <v>0</v>
      </c>
      <c r="E126">
        <f>SUM(Table20[[#This Row],[Use]:[Background]])</f>
        <v>1</v>
      </c>
      <c r="G126" t="s">
        <v>12911</v>
      </c>
      <c r="H126">
        <v>1</v>
      </c>
      <c r="I126">
        <v>0</v>
      </c>
      <c r="J126">
        <v>0</v>
      </c>
      <c r="K126" s="2">
        <f>SUM(Table21[[#This Row],[Use]:[Background]])</f>
        <v>1</v>
      </c>
      <c r="M126" t="s">
        <v>12911</v>
      </c>
      <c r="N126">
        <f>Table20[[#This Row],[Creation]]/Table20[[#This Row],[TOTAL]]</f>
        <v>0</v>
      </c>
      <c r="O126">
        <f>Table20[[#This Row],[Use]]/Table20[[#This Row],[TOTAL]]</f>
        <v>1</v>
      </c>
      <c r="P126">
        <f>Table20[[#This Row],[Background]]/Table20[[#This Row],[TOTAL]]</f>
        <v>0</v>
      </c>
      <c r="Q126" s="2">
        <f>SUM(Table2023[[#This Row],[Creation]:[Background]])</f>
        <v>1</v>
      </c>
      <c r="S126" t="s">
        <v>12911</v>
      </c>
      <c r="T126">
        <f>Table21[[#This Row],[Creation]]/Table21[[#This Row],[TOTAL]]</f>
        <v>0</v>
      </c>
      <c r="U126">
        <f>Table21[[#This Row],[Use]]/Table21[[#This Row],[TOTAL]]</f>
        <v>1</v>
      </c>
      <c r="V126">
        <f>Table21[[#This Row],[Background]]/Table21[[#This Row],[TOTAL]]</f>
        <v>0</v>
      </c>
      <c r="W126" s="2">
        <f>SUM(Table2125[[#This Row],[Creation]:[Background]])</f>
        <v>1</v>
      </c>
    </row>
    <row r="127" spans="1:23" x14ac:dyDescent="0.2">
      <c r="A127" t="s">
        <v>12636</v>
      </c>
      <c r="B127">
        <v>1</v>
      </c>
      <c r="C127">
        <v>0</v>
      </c>
      <c r="D127">
        <v>0</v>
      </c>
      <c r="E127">
        <f>SUM(Table20[[#This Row],[Use]:[Background]])</f>
        <v>1</v>
      </c>
      <c r="G127" t="s">
        <v>12636</v>
      </c>
      <c r="H127">
        <v>0</v>
      </c>
      <c r="I127">
        <v>0</v>
      </c>
      <c r="J127">
        <v>1</v>
      </c>
      <c r="K127" s="2">
        <f>SUM(Table21[[#This Row],[Use]:[Background]])</f>
        <v>1</v>
      </c>
      <c r="M127" t="s">
        <v>12636</v>
      </c>
      <c r="N127">
        <f>Table20[[#This Row],[Creation]]/Table20[[#This Row],[TOTAL]]</f>
        <v>0</v>
      </c>
      <c r="O127">
        <f>Table20[[#This Row],[Use]]/Table20[[#This Row],[TOTAL]]</f>
        <v>1</v>
      </c>
      <c r="P127">
        <f>Table20[[#This Row],[Background]]/Table20[[#This Row],[TOTAL]]</f>
        <v>0</v>
      </c>
      <c r="Q127" s="2">
        <f>SUM(Table2023[[#This Row],[Creation]:[Background]])</f>
        <v>1</v>
      </c>
      <c r="S127" t="s">
        <v>12636</v>
      </c>
      <c r="T127">
        <f>Table21[[#This Row],[Creation]]/Table21[[#This Row],[TOTAL]]</f>
        <v>0</v>
      </c>
      <c r="U127">
        <f>Table21[[#This Row],[Use]]/Table21[[#This Row],[TOTAL]]</f>
        <v>0</v>
      </c>
      <c r="V127">
        <f>Table21[[#This Row],[Background]]/Table21[[#This Row],[TOTAL]]</f>
        <v>1</v>
      </c>
      <c r="W127" s="2">
        <f>SUM(Table2125[[#This Row],[Creation]:[Background]])</f>
        <v>1</v>
      </c>
    </row>
    <row r="128" spans="1:23" x14ac:dyDescent="0.2">
      <c r="A128" t="s">
        <v>11751</v>
      </c>
      <c r="B128">
        <v>1</v>
      </c>
      <c r="C128">
        <v>0</v>
      </c>
      <c r="D128">
        <v>0</v>
      </c>
      <c r="E128">
        <f>SUM(Table20[[#This Row],[Use]:[Background]])</f>
        <v>1</v>
      </c>
      <c r="G128" t="s">
        <v>11751</v>
      </c>
      <c r="H128">
        <v>1</v>
      </c>
      <c r="I128">
        <v>0</v>
      </c>
      <c r="J128">
        <v>0</v>
      </c>
      <c r="K128" s="2">
        <f>SUM(Table21[[#This Row],[Use]:[Background]])</f>
        <v>1</v>
      </c>
      <c r="M128" t="s">
        <v>11751</v>
      </c>
      <c r="N128">
        <f>Table20[[#This Row],[Creation]]/Table20[[#This Row],[TOTAL]]</f>
        <v>0</v>
      </c>
      <c r="O128">
        <f>Table20[[#This Row],[Use]]/Table20[[#This Row],[TOTAL]]</f>
        <v>1</v>
      </c>
      <c r="P128">
        <f>Table20[[#This Row],[Background]]/Table20[[#This Row],[TOTAL]]</f>
        <v>0</v>
      </c>
      <c r="Q128" s="2">
        <f>SUM(Table2023[[#This Row],[Creation]:[Background]])</f>
        <v>1</v>
      </c>
      <c r="S128" t="s">
        <v>11751</v>
      </c>
      <c r="T128">
        <f>Table21[[#This Row],[Creation]]/Table21[[#This Row],[TOTAL]]</f>
        <v>0</v>
      </c>
      <c r="U128">
        <f>Table21[[#This Row],[Use]]/Table21[[#This Row],[TOTAL]]</f>
        <v>1</v>
      </c>
      <c r="V128">
        <f>Table21[[#This Row],[Background]]/Table21[[#This Row],[TOTAL]]</f>
        <v>0</v>
      </c>
      <c r="W128" s="2">
        <f>SUM(Table2125[[#This Row],[Creation]:[Background]])</f>
        <v>1</v>
      </c>
    </row>
    <row r="129" spans="1:23" x14ac:dyDescent="0.2">
      <c r="A129" t="s">
        <v>11763</v>
      </c>
      <c r="B129">
        <v>3</v>
      </c>
      <c r="C129">
        <v>0</v>
      </c>
      <c r="D129">
        <v>0</v>
      </c>
      <c r="E129">
        <f>SUM(Table20[[#This Row],[Use]:[Background]])</f>
        <v>3</v>
      </c>
      <c r="G129" t="s">
        <v>11763</v>
      </c>
      <c r="H129">
        <v>3</v>
      </c>
      <c r="I129">
        <v>0</v>
      </c>
      <c r="J129">
        <v>0</v>
      </c>
      <c r="K129" s="2">
        <f>SUM(Table21[[#This Row],[Use]:[Background]])</f>
        <v>3</v>
      </c>
      <c r="M129" t="s">
        <v>11763</v>
      </c>
      <c r="N129">
        <f>Table20[[#This Row],[Creation]]/Table20[[#This Row],[TOTAL]]</f>
        <v>0</v>
      </c>
      <c r="O129">
        <f>Table20[[#This Row],[Use]]/Table20[[#This Row],[TOTAL]]</f>
        <v>1</v>
      </c>
      <c r="P129">
        <f>Table20[[#This Row],[Background]]/Table20[[#This Row],[TOTAL]]</f>
        <v>0</v>
      </c>
      <c r="Q129" s="2">
        <f>SUM(Table2023[[#This Row],[Creation]:[Background]])</f>
        <v>1</v>
      </c>
      <c r="S129" t="s">
        <v>11763</v>
      </c>
      <c r="T129">
        <f>Table21[[#This Row],[Creation]]/Table21[[#This Row],[TOTAL]]</f>
        <v>0</v>
      </c>
      <c r="U129">
        <f>Table21[[#This Row],[Use]]/Table21[[#This Row],[TOTAL]]</f>
        <v>1</v>
      </c>
      <c r="V129">
        <f>Table21[[#This Row],[Background]]/Table21[[#This Row],[TOTAL]]</f>
        <v>0</v>
      </c>
      <c r="W129" s="2">
        <f>SUM(Table2125[[#This Row],[Creation]:[Background]])</f>
        <v>1</v>
      </c>
    </row>
    <row r="130" spans="1:23" x14ac:dyDescent="0.2">
      <c r="A130" t="s">
        <v>12429</v>
      </c>
      <c r="B130">
        <v>0</v>
      </c>
      <c r="C130">
        <v>1</v>
      </c>
      <c r="D130">
        <v>0</v>
      </c>
      <c r="E130">
        <f>SUM(Table20[[#This Row],[Use]:[Background]])</f>
        <v>1</v>
      </c>
      <c r="G130" t="s">
        <v>12429</v>
      </c>
      <c r="H130">
        <v>0</v>
      </c>
      <c r="I130">
        <v>1</v>
      </c>
      <c r="J130">
        <v>0</v>
      </c>
      <c r="K130" s="2">
        <f>SUM(Table21[[#This Row],[Use]:[Background]])</f>
        <v>1</v>
      </c>
      <c r="M130" t="s">
        <v>12429</v>
      </c>
      <c r="N130">
        <f>Table20[[#This Row],[Creation]]/Table20[[#This Row],[TOTAL]]</f>
        <v>1</v>
      </c>
      <c r="O130">
        <f>Table20[[#This Row],[Use]]/Table20[[#This Row],[TOTAL]]</f>
        <v>0</v>
      </c>
      <c r="P130">
        <f>Table20[[#This Row],[Background]]/Table20[[#This Row],[TOTAL]]</f>
        <v>0</v>
      </c>
      <c r="Q130" s="2">
        <f>SUM(Table2023[[#This Row],[Creation]:[Background]])</f>
        <v>1</v>
      </c>
      <c r="S130" t="s">
        <v>12429</v>
      </c>
      <c r="T130">
        <f>Table21[[#This Row],[Creation]]/Table21[[#This Row],[TOTAL]]</f>
        <v>1</v>
      </c>
      <c r="U130">
        <f>Table21[[#This Row],[Use]]/Table21[[#This Row],[TOTAL]]</f>
        <v>0</v>
      </c>
      <c r="V130">
        <f>Table21[[#This Row],[Background]]/Table21[[#This Row],[TOTAL]]</f>
        <v>0</v>
      </c>
      <c r="W130" s="2">
        <f>SUM(Table2125[[#This Row],[Creation]:[Background]])</f>
        <v>1</v>
      </c>
    </row>
    <row r="131" spans="1:23" x14ac:dyDescent="0.2">
      <c r="A131" t="s">
        <v>12093</v>
      </c>
      <c r="B131">
        <v>1</v>
      </c>
      <c r="C131">
        <v>0</v>
      </c>
      <c r="D131">
        <v>0</v>
      </c>
      <c r="E131">
        <f>SUM(Table20[[#This Row],[Use]:[Background]])</f>
        <v>1</v>
      </c>
      <c r="G131" t="s">
        <v>12093</v>
      </c>
      <c r="H131">
        <v>1</v>
      </c>
      <c r="I131">
        <v>0</v>
      </c>
      <c r="J131">
        <v>0</v>
      </c>
      <c r="K131" s="2">
        <f>SUM(Table21[[#This Row],[Use]:[Background]])</f>
        <v>1</v>
      </c>
      <c r="M131" t="s">
        <v>12093</v>
      </c>
      <c r="N131">
        <f>Table20[[#This Row],[Creation]]/Table20[[#This Row],[TOTAL]]</f>
        <v>0</v>
      </c>
      <c r="O131">
        <f>Table20[[#This Row],[Use]]/Table20[[#This Row],[TOTAL]]</f>
        <v>1</v>
      </c>
      <c r="P131">
        <f>Table20[[#This Row],[Background]]/Table20[[#This Row],[TOTAL]]</f>
        <v>0</v>
      </c>
      <c r="Q131" s="2">
        <f>SUM(Table2023[[#This Row],[Creation]:[Background]])</f>
        <v>1</v>
      </c>
      <c r="S131" t="s">
        <v>12093</v>
      </c>
      <c r="T131">
        <f>Table21[[#This Row],[Creation]]/Table21[[#This Row],[TOTAL]]</f>
        <v>0</v>
      </c>
      <c r="U131">
        <f>Table21[[#This Row],[Use]]/Table21[[#This Row],[TOTAL]]</f>
        <v>1</v>
      </c>
      <c r="V131">
        <f>Table21[[#This Row],[Background]]/Table21[[#This Row],[TOTAL]]</f>
        <v>0</v>
      </c>
      <c r="W131" s="2">
        <f>SUM(Table2125[[#This Row],[Creation]:[Background]])</f>
        <v>1</v>
      </c>
    </row>
    <row r="132" spans="1:23" x14ac:dyDescent="0.2">
      <c r="A132" t="s">
        <v>12504</v>
      </c>
      <c r="B132">
        <v>1</v>
      </c>
      <c r="C132">
        <v>0</v>
      </c>
      <c r="D132">
        <v>0</v>
      </c>
      <c r="E132">
        <f>SUM(Table20[[#This Row],[Use]:[Background]])</f>
        <v>1</v>
      </c>
      <c r="G132" t="s">
        <v>12504</v>
      </c>
      <c r="H132">
        <v>0</v>
      </c>
      <c r="I132">
        <v>0</v>
      </c>
      <c r="J132">
        <v>1</v>
      </c>
      <c r="K132" s="2">
        <f>SUM(Table21[[#This Row],[Use]:[Background]])</f>
        <v>1</v>
      </c>
      <c r="M132" t="s">
        <v>12504</v>
      </c>
      <c r="N132">
        <f>Table20[[#This Row],[Creation]]/Table20[[#This Row],[TOTAL]]</f>
        <v>0</v>
      </c>
      <c r="O132">
        <f>Table20[[#This Row],[Use]]/Table20[[#This Row],[TOTAL]]</f>
        <v>1</v>
      </c>
      <c r="P132">
        <f>Table20[[#This Row],[Background]]/Table20[[#This Row],[TOTAL]]</f>
        <v>0</v>
      </c>
      <c r="Q132" s="2">
        <f>SUM(Table2023[[#This Row],[Creation]:[Background]])</f>
        <v>1</v>
      </c>
      <c r="S132" t="s">
        <v>12504</v>
      </c>
      <c r="T132">
        <f>Table21[[#This Row],[Creation]]/Table21[[#This Row],[TOTAL]]</f>
        <v>0</v>
      </c>
      <c r="U132">
        <f>Table21[[#This Row],[Use]]/Table21[[#This Row],[TOTAL]]</f>
        <v>0</v>
      </c>
      <c r="V132">
        <f>Table21[[#This Row],[Background]]/Table21[[#This Row],[TOTAL]]</f>
        <v>1</v>
      </c>
      <c r="W132" s="2">
        <f>SUM(Table2125[[#This Row],[Creation]:[Background]])</f>
        <v>1</v>
      </c>
    </row>
    <row r="133" spans="1:23" x14ac:dyDescent="0.2">
      <c r="A133" t="s">
        <v>11359</v>
      </c>
      <c r="B133">
        <v>0</v>
      </c>
      <c r="C133">
        <v>1</v>
      </c>
      <c r="D133">
        <v>0</v>
      </c>
      <c r="E133">
        <f>SUM(Table20[[#This Row],[Use]:[Background]])</f>
        <v>1</v>
      </c>
      <c r="G133" t="s">
        <v>11359</v>
      </c>
      <c r="H133">
        <v>0</v>
      </c>
      <c r="I133">
        <v>1</v>
      </c>
      <c r="J133">
        <v>0</v>
      </c>
      <c r="K133" s="2">
        <f>SUM(Table21[[#This Row],[Use]:[Background]])</f>
        <v>1</v>
      </c>
      <c r="M133" t="s">
        <v>11359</v>
      </c>
      <c r="N133">
        <f>Table20[[#This Row],[Creation]]/Table20[[#This Row],[TOTAL]]</f>
        <v>1</v>
      </c>
      <c r="O133">
        <f>Table20[[#This Row],[Use]]/Table20[[#This Row],[TOTAL]]</f>
        <v>0</v>
      </c>
      <c r="P133">
        <f>Table20[[#This Row],[Background]]/Table20[[#This Row],[TOTAL]]</f>
        <v>0</v>
      </c>
      <c r="Q133" s="2">
        <f>SUM(Table2023[[#This Row],[Creation]:[Background]])</f>
        <v>1</v>
      </c>
      <c r="S133" t="s">
        <v>11359</v>
      </c>
      <c r="T133">
        <f>Table21[[#This Row],[Creation]]/Table21[[#This Row],[TOTAL]]</f>
        <v>1</v>
      </c>
      <c r="U133">
        <f>Table21[[#This Row],[Use]]/Table21[[#This Row],[TOTAL]]</f>
        <v>0</v>
      </c>
      <c r="V133">
        <f>Table21[[#This Row],[Background]]/Table21[[#This Row],[TOTAL]]</f>
        <v>0</v>
      </c>
      <c r="W133" s="2">
        <f>SUM(Table2125[[#This Row],[Creation]:[Background]])</f>
        <v>1</v>
      </c>
    </row>
    <row r="134" spans="1:23" x14ac:dyDescent="0.2">
      <c r="A134" t="s">
        <v>11756</v>
      </c>
      <c r="B134">
        <v>0</v>
      </c>
      <c r="C134">
        <v>1</v>
      </c>
      <c r="D134">
        <v>0</v>
      </c>
      <c r="E134">
        <f>SUM(Table20[[#This Row],[Use]:[Background]])</f>
        <v>1</v>
      </c>
      <c r="G134" t="s">
        <v>11756</v>
      </c>
      <c r="H134">
        <v>0</v>
      </c>
      <c r="I134">
        <v>1</v>
      </c>
      <c r="J134">
        <v>0</v>
      </c>
      <c r="K134" s="2">
        <f>SUM(Table21[[#This Row],[Use]:[Background]])</f>
        <v>1</v>
      </c>
      <c r="M134" t="s">
        <v>11756</v>
      </c>
      <c r="N134">
        <f>Table20[[#This Row],[Creation]]/Table20[[#This Row],[TOTAL]]</f>
        <v>1</v>
      </c>
      <c r="O134">
        <f>Table20[[#This Row],[Use]]/Table20[[#This Row],[TOTAL]]</f>
        <v>0</v>
      </c>
      <c r="P134">
        <f>Table20[[#This Row],[Background]]/Table20[[#This Row],[TOTAL]]</f>
        <v>0</v>
      </c>
      <c r="Q134" s="2">
        <f>SUM(Table2023[[#This Row],[Creation]:[Background]])</f>
        <v>1</v>
      </c>
      <c r="S134" t="s">
        <v>11756</v>
      </c>
      <c r="T134">
        <f>Table21[[#This Row],[Creation]]/Table21[[#This Row],[TOTAL]]</f>
        <v>1</v>
      </c>
      <c r="U134">
        <f>Table21[[#This Row],[Use]]/Table21[[#This Row],[TOTAL]]</f>
        <v>0</v>
      </c>
      <c r="V134">
        <f>Table21[[#This Row],[Background]]/Table21[[#This Row],[TOTAL]]</f>
        <v>0</v>
      </c>
      <c r="W134" s="2">
        <f>SUM(Table2125[[#This Row],[Creation]:[Background]])</f>
        <v>1</v>
      </c>
    </row>
    <row r="135" spans="1:23" x14ac:dyDescent="0.2">
      <c r="A135" t="s">
        <v>12759</v>
      </c>
      <c r="B135">
        <v>1</v>
      </c>
      <c r="C135">
        <v>0</v>
      </c>
      <c r="D135">
        <v>0</v>
      </c>
      <c r="E135">
        <f>SUM(Table20[[#This Row],[Use]:[Background]])</f>
        <v>1</v>
      </c>
      <c r="G135" t="s">
        <v>12759</v>
      </c>
      <c r="H135">
        <v>1</v>
      </c>
      <c r="I135">
        <v>0</v>
      </c>
      <c r="J135">
        <v>0</v>
      </c>
      <c r="K135" s="2">
        <f>SUM(Table21[[#This Row],[Use]:[Background]])</f>
        <v>1</v>
      </c>
      <c r="M135" t="s">
        <v>12759</v>
      </c>
      <c r="N135">
        <f>Table20[[#This Row],[Creation]]/Table20[[#This Row],[TOTAL]]</f>
        <v>0</v>
      </c>
      <c r="O135">
        <f>Table20[[#This Row],[Use]]/Table20[[#This Row],[TOTAL]]</f>
        <v>1</v>
      </c>
      <c r="P135">
        <f>Table20[[#This Row],[Background]]/Table20[[#This Row],[TOTAL]]</f>
        <v>0</v>
      </c>
      <c r="Q135" s="2">
        <f>SUM(Table2023[[#This Row],[Creation]:[Background]])</f>
        <v>1</v>
      </c>
      <c r="S135" t="s">
        <v>12759</v>
      </c>
      <c r="T135">
        <f>Table21[[#This Row],[Creation]]/Table21[[#This Row],[TOTAL]]</f>
        <v>0</v>
      </c>
      <c r="U135">
        <f>Table21[[#This Row],[Use]]/Table21[[#This Row],[TOTAL]]</f>
        <v>1</v>
      </c>
      <c r="V135">
        <f>Table21[[#This Row],[Background]]/Table21[[#This Row],[TOTAL]]</f>
        <v>0</v>
      </c>
      <c r="W135" s="2">
        <f>SUM(Table2125[[#This Row],[Creation]:[Background]])</f>
        <v>1</v>
      </c>
    </row>
    <row r="136" spans="1:23" x14ac:dyDescent="0.2">
      <c r="A136" t="s">
        <v>12923</v>
      </c>
      <c r="B136">
        <v>0</v>
      </c>
      <c r="C136">
        <v>1</v>
      </c>
      <c r="D136">
        <v>0</v>
      </c>
      <c r="E136">
        <f>SUM(Table20[[#This Row],[Use]:[Background]])</f>
        <v>1</v>
      </c>
      <c r="G136" t="s">
        <v>12923</v>
      </c>
      <c r="H136">
        <v>0</v>
      </c>
      <c r="I136">
        <v>1</v>
      </c>
      <c r="J136">
        <v>0</v>
      </c>
      <c r="K136" s="2">
        <f>SUM(Table21[[#This Row],[Use]:[Background]])</f>
        <v>1</v>
      </c>
      <c r="M136" t="s">
        <v>12923</v>
      </c>
      <c r="N136">
        <f>Table20[[#This Row],[Creation]]/Table20[[#This Row],[TOTAL]]</f>
        <v>1</v>
      </c>
      <c r="O136">
        <f>Table20[[#This Row],[Use]]/Table20[[#This Row],[TOTAL]]</f>
        <v>0</v>
      </c>
      <c r="P136">
        <f>Table20[[#This Row],[Background]]/Table20[[#This Row],[TOTAL]]</f>
        <v>0</v>
      </c>
      <c r="Q136" s="2">
        <f>SUM(Table2023[[#This Row],[Creation]:[Background]])</f>
        <v>1</v>
      </c>
      <c r="S136" t="s">
        <v>12923</v>
      </c>
      <c r="T136">
        <f>Table21[[#This Row],[Creation]]/Table21[[#This Row],[TOTAL]]</f>
        <v>1</v>
      </c>
      <c r="U136">
        <f>Table21[[#This Row],[Use]]/Table21[[#This Row],[TOTAL]]</f>
        <v>0</v>
      </c>
      <c r="V136">
        <f>Table21[[#This Row],[Background]]/Table21[[#This Row],[TOTAL]]</f>
        <v>0</v>
      </c>
      <c r="W136" s="2">
        <f>SUM(Table2125[[#This Row],[Creation]:[Background]])</f>
        <v>1</v>
      </c>
    </row>
    <row r="137" spans="1:23" x14ac:dyDescent="0.2">
      <c r="A137" t="s">
        <v>12718</v>
      </c>
      <c r="B137">
        <v>1</v>
      </c>
      <c r="C137">
        <v>0</v>
      </c>
      <c r="D137">
        <v>0</v>
      </c>
      <c r="E137">
        <f>SUM(Table20[[#This Row],[Use]:[Background]])</f>
        <v>1</v>
      </c>
      <c r="G137" t="s">
        <v>12718</v>
      </c>
      <c r="H137">
        <v>1</v>
      </c>
      <c r="I137">
        <v>0</v>
      </c>
      <c r="J137">
        <v>0</v>
      </c>
      <c r="K137" s="2">
        <f>SUM(Table21[[#This Row],[Use]:[Background]])</f>
        <v>1</v>
      </c>
      <c r="M137" t="s">
        <v>12718</v>
      </c>
      <c r="N137">
        <f>Table20[[#This Row],[Creation]]/Table20[[#This Row],[TOTAL]]</f>
        <v>0</v>
      </c>
      <c r="O137">
        <f>Table20[[#This Row],[Use]]/Table20[[#This Row],[TOTAL]]</f>
        <v>1</v>
      </c>
      <c r="P137">
        <f>Table20[[#This Row],[Background]]/Table20[[#This Row],[TOTAL]]</f>
        <v>0</v>
      </c>
      <c r="Q137" s="2">
        <f>SUM(Table2023[[#This Row],[Creation]:[Background]])</f>
        <v>1</v>
      </c>
      <c r="S137" t="s">
        <v>12718</v>
      </c>
      <c r="T137">
        <f>Table21[[#This Row],[Creation]]/Table21[[#This Row],[TOTAL]]</f>
        <v>0</v>
      </c>
      <c r="U137">
        <f>Table21[[#This Row],[Use]]/Table21[[#This Row],[TOTAL]]</f>
        <v>1</v>
      </c>
      <c r="V137">
        <f>Table21[[#This Row],[Background]]/Table21[[#This Row],[TOTAL]]</f>
        <v>0</v>
      </c>
      <c r="W137" s="2">
        <f>SUM(Table2125[[#This Row],[Creation]:[Background]])</f>
        <v>1</v>
      </c>
    </row>
    <row r="138" spans="1:23" x14ac:dyDescent="0.2">
      <c r="A138" t="s">
        <v>11675</v>
      </c>
      <c r="B138">
        <v>0</v>
      </c>
      <c r="C138">
        <v>1</v>
      </c>
      <c r="D138">
        <v>0</v>
      </c>
      <c r="E138">
        <f>SUM(Table20[[#This Row],[Use]:[Background]])</f>
        <v>1</v>
      </c>
      <c r="G138" t="s">
        <v>11675</v>
      </c>
      <c r="H138">
        <v>0</v>
      </c>
      <c r="I138">
        <v>1</v>
      </c>
      <c r="J138">
        <v>0</v>
      </c>
      <c r="K138" s="2">
        <f>SUM(Table21[[#This Row],[Use]:[Background]])</f>
        <v>1</v>
      </c>
      <c r="M138" t="s">
        <v>11675</v>
      </c>
      <c r="N138">
        <f>Table20[[#This Row],[Creation]]/Table20[[#This Row],[TOTAL]]</f>
        <v>1</v>
      </c>
      <c r="O138">
        <f>Table20[[#This Row],[Use]]/Table20[[#This Row],[TOTAL]]</f>
        <v>0</v>
      </c>
      <c r="P138">
        <f>Table20[[#This Row],[Background]]/Table20[[#This Row],[TOTAL]]</f>
        <v>0</v>
      </c>
      <c r="Q138" s="2">
        <f>SUM(Table2023[[#This Row],[Creation]:[Background]])</f>
        <v>1</v>
      </c>
      <c r="S138" t="s">
        <v>11675</v>
      </c>
      <c r="T138">
        <f>Table21[[#This Row],[Creation]]/Table21[[#This Row],[TOTAL]]</f>
        <v>1</v>
      </c>
      <c r="U138">
        <f>Table21[[#This Row],[Use]]/Table21[[#This Row],[TOTAL]]</f>
        <v>0</v>
      </c>
      <c r="V138">
        <f>Table21[[#This Row],[Background]]/Table21[[#This Row],[TOTAL]]</f>
        <v>0</v>
      </c>
      <c r="W138" s="2">
        <f>SUM(Table2125[[#This Row],[Creation]:[Background]])</f>
        <v>1</v>
      </c>
    </row>
    <row r="139" spans="1:23" x14ac:dyDescent="0.2">
      <c r="A139" t="s">
        <v>11740</v>
      </c>
      <c r="B139">
        <v>1</v>
      </c>
      <c r="C139">
        <v>0</v>
      </c>
      <c r="D139">
        <v>0</v>
      </c>
      <c r="E139">
        <f>SUM(Table20[[#This Row],[Use]:[Background]])</f>
        <v>1</v>
      </c>
      <c r="G139" t="s">
        <v>11740</v>
      </c>
      <c r="H139">
        <v>1</v>
      </c>
      <c r="I139">
        <v>0</v>
      </c>
      <c r="J139">
        <v>0</v>
      </c>
      <c r="K139" s="2">
        <f>SUM(Table21[[#This Row],[Use]:[Background]])</f>
        <v>1</v>
      </c>
      <c r="M139" t="s">
        <v>11740</v>
      </c>
      <c r="N139">
        <f>Table20[[#This Row],[Creation]]/Table20[[#This Row],[TOTAL]]</f>
        <v>0</v>
      </c>
      <c r="O139">
        <f>Table20[[#This Row],[Use]]/Table20[[#This Row],[TOTAL]]</f>
        <v>1</v>
      </c>
      <c r="P139">
        <f>Table20[[#This Row],[Background]]/Table20[[#This Row],[TOTAL]]</f>
        <v>0</v>
      </c>
      <c r="Q139" s="2">
        <f>SUM(Table2023[[#This Row],[Creation]:[Background]])</f>
        <v>1</v>
      </c>
      <c r="S139" t="s">
        <v>11740</v>
      </c>
      <c r="T139">
        <f>Table21[[#This Row],[Creation]]/Table21[[#This Row],[TOTAL]]</f>
        <v>0</v>
      </c>
      <c r="U139">
        <f>Table21[[#This Row],[Use]]/Table21[[#This Row],[TOTAL]]</f>
        <v>1</v>
      </c>
      <c r="V139">
        <f>Table21[[#This Row],[Background]]/Table21[[#This Row],[TOTAL]]</f>
        <v>0</v>
      </c>
      <c r="W139" s="2">
        <f>SUM(Table2125[[#This Row],[Creation]:[Background]])</f>
        <v>1</v>
      </c>
    </row>
    <row r="140" spans="1:23" x14ac:dyDescent="0.2">
      <c r="A140" t="s">
        <v>12789</v>
      </c>
      <c r="B140">
        <v>1</v>
      </c>
      <c r="C140">
        <v>0</v>
      </c>
      <c r="D140">
        <v>0</v>
      </c>
      <c r="E140">
        <f>SUM(Table20[[#This Row],[Use]:[Background]])</f>
        <v>1</v>
      </c>
      <c r="G140" t="s">
        <v>12789</v>
      </c>
      <c r="H140">
        <v>1</v>
      </c>
      <c r="I140">
        <v>0</v>
      </c>
      <c r="J140">
        <v>0</v>
      </c>
      <c r="K140" s="2">
        <f>SUM(Table21[[#This Row],[Use]:[Background]])</f>
        <v>1</v>
      </c>
      <c r="M140" t="s">
        <v>12789</v>
      </c>
      <c r="N140">
        <f>Table20[[#This Row],[Creation]]/Table20[[#This Row],[TOTAL]]</f>
        <v>0</v>
      </c>
      <c r="O140">
        <f>Table20[[#This Row],[Use]]/Table20[[#This Row],[TOTAL]]</f>
        <v>1</v>
      </c>
      <c r="P140">
        <f>Table20[[#This Row],[Background]]/Table20[[#This Row],[TOTAL]]</f>
        <v>0</v>
      </c>
      <c r="Q140" s="2">
        <f>SUM(Table2023[[#This Row],[Creation]:[Background]])</f>
        <v>1</v>
      </c>
      <c r="S140" t="s">
        <v>12789</v>
      </c>
      <c r="T140">
        <f>Table21[[#This Row],[Creation]]/Table21[[#This Row],[TOTAL]]</f>
        <v>0</v>
      </c>
      <c r="U140">
        <f>Table21[[#This Row],[Use]]/Table21[[#This Row],[TOTAL]]</f>
        <v>1</v>
      </c>
      <c r="V140">
        <f>Table21[[#This Row],[Background]]/Table21[[#This Row],[TOTAL]]</f>
        <v>0</v>
      </c>
      <c r="W140" s="2">
        <f>SUM(Table2125[[#This Row],[Creation]:[Background]])</f>
        <v>1</v>
      </c>
    </row>
    <row r="141" spans="1:23" x14ac:dyDescent="0.2">
      <c r="A141" t="s">
        <v>11785</v>
      </c>
      <c r="B141">
        <v>1</v>
      </c>
      <c r="C141">
        <v>0</v>
      </c>
      <c r="D141">
        <v>0</v>
      </c>
      <c r="E141">
        <f>SUM(Table20[[#This Row],[Use]:[Background]])</f>
        <v>1</v>
      </c>
      <c r="G141" t="s">
        <v>11785</v>
      </c>
      <c r="H141">
        <v>1</v>
      </c>
      <c r="I141">
        <v>0</v>
      </c>
      <c r="J141">
        <v>0</v>
      </c>
      <c r="K141" s="2">
        <f>SUM(Table21[[#This Row],[Use]:[Background]])</f>
        <v>1</v>
      </c>
      <c r="M141" t="s">
        <v>11785</v>
      </c>
      <c r="N141">
        <f>Table20[[#This Row],[Creation]]/Table20[[#This Row],[TOTAL]]</f>
        <v>0</v>
      </c>
      <c r="O141">
        <f>Table20[[#This Row],[Use]]/Table20[[#This Row],[TOTAL]]</f>
        <v>1</v>
      </c>
      <c r="P141">
        <f>Table20[[#This Row],[Background]]/Table20[[#This Row],[TOTAL]]</f>
        <v>0</v>
      </c>
      <c r="Q141" s="2">
        <f>SUM(Table2023[[#This Row],[Creation]:[Background]])</f>
        <v>1</v>
      </c>
      <c r="S141" t="s">
        <v>11785</v>
      </c>
      <c r="T141">
        <f>Table21[[#This Row],[Creation]]/Table21[[#This Row],[TOTAL]]</f>
        <v>0</v>
      </c>
      <c r="U141">
        <f>Table21[[#This Row],[Use]]/Table21[[#This Row],[TOTAL]]</f>
        <v>1</v>
      </c>
      <c r="V141">
        <f>Table21[[#This Row],[Background]]/Table21[[#This Row],[TOTAL]]</f>
        <v>0</v>
      </c>
      <c r="W141" s="2">
        <f>SUM(Table2125[[#This Row],[Creation]:[Background]])</f>
        <v>1</v>
      </c>
    </row>
    <row r="142" spans="1:23" x14ac:dyDescent="0.2">
      <c r="A142" t="s">
        <v>12274</v>
      </c>
      <c r="B142">
        <v>0</v>
      </c>
      <c r="C142">
        <v>1</v>
      </c>
      <c r="D142">
        <v>0</v>
      </c>
      <c r="E142">
        <f>SUM(Table20[[#This Row],[Use]:[Background]])</f>
        <v>1</v>
      </c>
      <c r="G142" t="s">
        <v>12274</v>
      </c>
      <c r="H142">
        <v>0</v>
      </c>
      <c r="I142">
        <v>1</v>
      </c>
      <c r="J142">
        <v>0</v>
      </c>
      <c r="K142" s="2">
        <f>SUM(Table21[[#This Row],[Use]:[Background]])</f>
        <v>1</v>
      </c>
      <c r="M142" t="s">
        <v>12274</v>
      </c>
      <c r="N142">
        <f>Table20[[#This Row],[Creation]]/Table20[[#This Row],[TOTAL]]</f>
        <v>1</v>
      </c>
      <c r="O142">
        <f>Table20[[#This Row],[Use]]/Table20[[#This Row],[TOTAL]]</f>
        <v>0</v>
      </c>
      <c r="P142">
        <f>Table20[[#This Row],[Background]]/Table20[[#This Row],[TOTAL]]</f>
        <v>0</v>
      </c>
      <c r="Q142" s="2">
        <f>SUM(Table2023[[#This Row],[Creation]:[Background]])</f>
        <v>1</v>
      </c>
      <c r="S142" t="s">
        <v>12274</v>
      </c>
      <c r="T142">
        <f>Table21[[#This Row],[Creation]]/Table21[[#This Row],[TOTAL]]</f>
        <v>1</v>
      </c>
      <c r="U142">
        <f>Table21[[#This Row],[Use]]/Table21[[#This Row],[TOTAL]]</f>
        <v>0</v>
      </c>
      <c r="V142">
        <f>Table21[[#This Row],[Background]]/Table21[[#This Row],[TOTAL]]</f>
        <v>0</v>
      </c>
      <c r="W142" s="2">
        <f>SUM(Table2125[[#This Row],[Creation]:[Background]])</f>
        <v>1</v>
      </c>
    </row>
    <row r="143" spans="1:23" x14ac:dyDescent="0.2">
      <c r="A143" t="s">
        <v>12591</v>
      </c>
      <c r="B143">
        <v>0</v>
      </c>
      <c r="C143">
        <v>1</v>
      </c>
      <c r="D143">
        <v>0</v>
      </c>
      <c r="E143">
        <f>SUM(Table20[[#This Row],[Use]:[Background]])</f>
        <v>1</v>
      </c>
      <c r="G143" t="s">
        <v>12591</v>
      </c>
      <c r="H143">
        <v>0</v>
      </c>
      <c r="I143">
        <v>1</v>
      </c>
      <c r="J143">
        <v>0</v>
      </c>
      <c r="K143" s="2">
        <f>SUM(Table21[[#This Row],[Use]:[Background]])</f>
        <v>1</v>
      </c>
      <c r="M143" t="s">
        <v>12591</v>
      </c>
      <c r="N143">
        <f>Table20[[#This Row],[Creation]]/Table20[[#This Row],[TOTAL]]</f>
        <v>1</v>
      </c>
      <c r="O143">
        <f>Table20[[#This Row],[Use]]/Table20[[#This Row],[TOTAL]]</f>
        <v>0</v>
      </c>
      <c r="P143">
        <f>Table20[[#This Row],[Background]]/Table20[[#This Row],[TOTAL]]</f>
        <v>0</v>
      </c>
      <c r="Q143" s="2">
        <f>SUM(Table2023[[#This Row],[Creation]:[Background]])</f>
        <v>1</v>
      </c>
      <c r="S143" t="s">
        <v>12591</v>
      </c>
      <c r="T143">
        <f>Table21[[#This Row],[Creation]]/Table21[[#This Row],[TOTAL]]</f>
        <v>1</v>
      </c>
      <c r="U143">
        <f>Table21[[#This Row],[Use]]/Table21[[#This Row],[TOTAL]]</f>
        <v>0</v>
      </c>
      <c r="V143">
        <f>Table21[[#This Row],[Background]]/Table21[[#This Row],[TOTAL]]</f>
        <v>0</v>
      </c>
      <c r="W143" s="2">
        <f>SUM(Table2125[[#This Row],[Creation]:[Background]])</f>
        <v>1</v>
      </c>
    </row>
    <row r="144" spans="1:23" x14ac:dyDescent="0.2">
      <c r="A144" t="s">
        <v>12606</v>
      </c>
      <c r="B144">
        <v>1</v>
      </c>
      <c r="C144">
        <v>0</v>
      </c>
      <c r="D144">
        <v>0</v>
      </c>
      <c r="E144">
        <f>SUM(Table20[[#This Row],[Use]:[Background]])</f>
        <v>1</v>
      </c>
      <c r="G144" t="s">
        <v>12606</v>
      </c>
      <c r="H144">
        <v>1</v>
      </c>
      <c r="I144">
        <v>0</v>
      </c>
      <c r="J144">
        <v>0</v>
      </c>
      <c r="K144" s="2">
        <f>SUM(Table21[[#This Row],[Use]:[Background]])</f>
        <v>1</v>
      </c>
      <c r="M144" t="s">
        <v>12606</v>
      </c>
      <c r="N144">
        <f>Table20[[#This Row],[Creation]]/Table20[[#This Row],[TOTAL]]</f>
        <v>0</v>
      </c>
      <c r="O144">
        <f>Table20[[#This Row],[Use]]/Table20[[#This Row],[TOTAL]]</f>
        <v>1</v>
      </c>
      <c r="P144">
        <f>Table20[[#This Row],[Background]]/Table20[[#This Row],[TOTAL]]</f>
        <v>0</v>
      </c>
      <c r="Q144" s="2">
        <f>SUM(Table2023[[#This Row],[Creation]:[Background]])</f>
        <v>1</v>
      </c>
      <c r="S144" t="s">
        <v>12606</v>
      </c>
      <c r="T144">
        <f>Table21[[#This Row],[Creation]]/Table21[[#This Row],[TOTAL]]</f>
        <v>0</v>
      </c>
      <c r="U144">
        <f>Table21[[#This Row],[Use]]/Table21[[#This Row],[TOTAL]]</f>
        <v>1</v>
      </c>
      <c r="V144">
        <f>Table21[[#This Row],[Background]]/Table21[[#This Row],[TOTAL]]</f>
        <v>0</v>
      </c>
      <c r="W144" s="2">
        <f>SUM(Table2125[[#This Row],[Creation]:[Background]])</f>
        <v>1</v>
      </c>
    </row>
    <row r="145" spans="1:23" x14ac:dyDescent="0.2">
      <c r="A145" t="s">
        <v>11669</v>
      </c>
      <c r="B145">
        <v>1</v>
      </c>
      <c r="C145">
        <v>0</v>
      </c>
      <c r="D145">
        <v>0</v>
      </c>
      <c r="E145">
        <f>SUM(Table20[[#This Row],[Use]:[Background]])</f>
        <v>1</v>
      </c>
      <c r="G145" t="s">
        <v>11669</v>
      </c>
      <c r="H145">
        <v>1</v>
      </c>
      <c r="I145">
        <v>0</v>
      </c>
      <c r="J145">
        <v>0</v>
      </c>
      <c r="K145" s="2">
        <f>SUM(Table21[[#This Row],[Use]:[Background]])</f>
        <v>1</v>
      </c>
      <c r="M145" t="s">
        <v>11669</v>
      </c>
      <c r="N145">
        <f>Table20[[#This Row],[Creation]]/Table20[[#This Row],[TOTAL]]</f>
        <v>0</v>
      </c>
      <c r="O145">
        <f>Table20[[#This Row],[Use]]/Table20[[#This Row],[TOTAL]]</f>
        <v>1</v>
      </c>
      <c r="P145">
        <f>Table20[[#This Row],[Background]]/Table20[[#This Row],[TOTAL]]</f>
        <v>0</v>
      </c>
      <c r="Q145" s="2">
        <f>SUM(Table2023[[#This Row],[Creation]:[Background]])</f>
        <v>1</v>
      </c>
      <c r="S145" t="s">
        <v>11669</v>
      </c>
      <c r="T145">
        <f>Table21[[#This Row],[Creation]]/Table21[[#This Row],[TOTAL]]</f>
        <v>0</v>
      </c>
      <c r="U145">
        <f>Table21[[#This Row],[Use]]/Table21[[#This Row],[TOTAL]]</f>
        <v>1</v>
      </c>
      <c r="V145">
        <f>Table21[[#This Row],[Background]]/Table21[[#This Row],[TOTAL]]</f>
        <v>0</v>
      </c>
      <c r="W145" s="2">
        <f>SUM(Table2125[[#This Row],[Creation]:[Background]])</f>
        <v>1</v>
      </c>
    </row>
    <row r="146" spans="1:23" x14ac:dyDescent="0.2">
      <c r="A146" t="s">
        <v>11419</v>
      </c>
      <c r="B146">
        <v>4</v>
      </c>
      <c r="C146">
        <v>0</v>
      </c>
      <c r="D146">
        <v>0</v>
      </c>
      <c r="E146">
        <f>SUM(Table20[[#This Row],[Use]:[Background]])</f>
        <v>4</v>
      </c>
      <c r="G146" t="s">
        <v>11419</v>
      </c>
      <c r="H146">
        <v>4</v>
      </c>
      <c r="I146">
        <v>0</v>
      </c>
      <c r="J146">
        <v>0</v>
      </c>
      <c r="K146" s="2">
        <f>SUM(Table21[[#This Row],[Use]:[Background]])</f>
        <v>4</v>
      </c>
      <c r="M146" t="s">
        <v>11419</v>
      </c>
      <c r="N146">
        <f>Table20[[#This Row],[Creation]]/Table20[[#This Row],[TOTAL]]</f>
        <v>0</v>
      </c>
      <c r="O146">
        <f>Table20[[#This Row],[Use]]/Table20[[#This Row],[TOTAL]]</f>
        <v>1</v>
      </c>
      <c r="P146">
        <f>Table20[[#This Row],[Background]]/Table20[[#This Row],[TOTAL]]</f>
        <v>0</v>
      </c>
      <c r="Q146" s="2">
        <f>SUM(Table2023[[#This Row],[Creation]:[Background]])</f>
        <v>1</v>
      </c>
      <c r="S146" t="s">
        <v>11419</v>
      </c>
      <c r="T146">
        <f>Table21[[#This Row],[Creation]]/Table21[[#This Row],[TOTAL]]</f>
        <v>0</v>
      </c>
      <c r="U146">
        <f>Table21[[#This Row],[Use]]/Table21[[#This Row],[TOTAL]]</f>
        <v>1</v>
      </c>
      <c r="V146">
        <f>Table21[[#This Row],[Background]]/Table21[[#This Row],[TOTAL]]</f>
        <v>0</v>
      </c>
      <c r="W146" s="2">
        <f>SUM(Table2125[[#This Row],[Creation]:[Background]])</f>
        <v>1</v>
      </c>
    </row>
    <row r="147" spans="1:23" x14ac:dyDescent="0.2">
      <c r="A147" t="s">
        <v>11895</v>
      </c>
      <c r="B147">
        <v>0</v>
      </c>
      <c r="C147">
        <v>0</v>
      </c>
      <c r="D147">
        <v>3</v>
      </c>
      <c r="E147">
        <f>SUM(Table20[[#This Row],[Use]:[Background]])</f>
        <v>3</v>
      </c>
      <c r="G147" t="s">
        <v>11895</v>
      </c>
      <c r="H147">
        <v>0</v>
      </c>
      <c r="I147">
        <v>0</v>
      </c>
      <c r="J147">
        <v>3</v>
      </c>
      <c r="K147" s="2">
        <f>SUM(Table21[[#This Row],[Use]:[Background]])</f>
        <v>3</v>
      </c>
      <c r="M147" t="s">
        <v>11895</v>
      </c>
      <c r="N147">
        <f>Table20[[#This Row],[Creation]]/Table20[[#This Row],[TOTAL]]</f>
        <v>0</v>
      </c>
      <c r="O147">
        <f>Table20[[#This Row],[Use]]/Table20[[#This Row],[TOTAL]]</f>
        <v>0</v>
      </c>
      <c r="P147">
        <f>Table20[[#This Row],[Background]]/Table20[[#This Row],[TOTAL]]</f>
        <v>1</v>
      </c>
      <c r="Q147" s="2">
        <f>SUM(Table2023[[#This Row],[Creation]:[Background]])</f>
        <v>1</v>
      </c>
      <c r="S147" t="s">
        <v>11895</v>
      </c>
      <c r="T147">
        <f>Table21[[#This Row],[Creation]]/Table21[[#This Row],[TOTAL]]</f>
        <v>0</v>
      </c>
      <c r="U147">
        <f>Table21[[#This Row],[Use]]/Table21[[#This Row],[TOTAL]]</f>
        <v>0</v>
      </c>
      <c r="V147">
        <f>Table21[[#This Row],[Background]]/Table21[[#This Row],[TOTAL]]</f>
        <v>1</v>
      </c>
      <c r="W147" s="2">
        <f>SUM(Table2125[[#This Row],[Creation]:[Background]])</f>
        <v>1</v>
      </c>
    </row>
    <row r="148" spans="1:23" x14ac:dyDescent="0.2">
      <c r="A148" t="s">
        <v>11730</v>
      </c>
      <c r="B148">
        <v>1</v>
      </c>
      <c r="C148">
        <v>0</v>
      </c>
      <c r="D148">
        <v>0</v>
      </c>
      <c r="E148">
        <f>SUM(Table20[[#This Row],[Use]:[Background]])</f>
        <v>1</v>
      </c>
      <c r="G148" t="s">
        <v>11730</v>
      </c>
      <c r="H148">
        <v>1</v>
      </c>
      <c r="I148">
        <v>0</v>
      </c>
      <c r="J148">
        <v>0</v>
      </c>
      <c r="K148" s="2">
        <f>SUM(Table21[[#This Row],[Use]:[Background]])</f>
        <v>1</v>
      </c>
      <c r="M148" t="s">
        <v>11730</v>
      </c>
      <c r="N148">
        <f>Table20[[#This Row],[Creation]]/Table20[[#This Row],[TOTAL]]</f>
        <v>0</v>
      </c>
      <c r="O148">
        <f>Table20[[#This Row],[Use]]/Table20[[#This Row],[TOTAL]]</f>
        <v>1</v>
      </c>
      <c r="P148">
        <f>Table20[[#This Row],[Background]]/Table20[[#This Row],[TOTAL]]</f>
        <v>0</v>
      </c>
      <c r="Q148" s="2">
        <f>SUM(Table2023[[#This Row],[Creation]:[Background]])</f>
        <v>1</v>
      </c>
      <c r="S148" t="s">
        <v>11730</v>
      </c>
      <c r="T148">
        <f>Table21[[#This Row],[Creation]]/Table21[[#This Row],[TOTAL]]</f>
        <v>0</v>
      </c>
      <c r="U148">
        <f>Table21[[#This Row],[Use]]/Table21[[#This Row],[TOTAL]]</f>
        <v>1</v>
      </c>
      <c r="V148">
        <f>Table21[[#This Row],[Background]]/Table21[[#This Row],[TOTAL]]</f>
        <v>0</v>
      </c>
      <c r="W148" s="2">
        <f>SUM(Table2125[[#This Row],[Creation]:[Background]])</f>
        <v>1</v>
      </c>
    </row>
    <row r="149" spans="1:23" x14ac:dyDescent="0.2">
      <c r="A149" t="s">
        <v>11752</v>
      </c>
      <c r="B149">
        <v>2</v>
      </c>
      <c r="C149">
        <v>0</v>
      </c>
      <c r="D149">
        <v>0</v>
      </c>
      <c r="E149">
        <f>SUM(Table20[[#This Row],[Use]:[Background]])</f>
        <v>2</v>
      </c>
      <c r="G149" t="s">
        <v>11752</v>
      </c>
      <c r="H149">
        <v>2</v>
      </c>
      <c r="I149">
        <v>0</v>
      </c>
      <c r="J149">
        <v>0</v>
      </c>
      <c r="K149" s="2">
        <f>SUM(Table21[[#This Row],[Use]:[Background]])</f>
        <v>2</v>
      </c>
      <c r="M149" t="s">
        <v>11752</v>
      </c>
      <c r="N149">
        <f>Table20[[#This Row],[Creation]]/Table20[[#This Row],[TOTAL]]</f>
        <v>0</v>
      </c>
      <c r="O149">
        <f>Table20[[#This Row],[Use]]/Table20[[#This Row],[TOTAL]]</f>
        <v>1</v>
      </c>
      <c r="P149">
        <f>Table20[[#This Row],[Background]]/Table20[[#This Row],[TOTAL]]</f>
        <v>0</v>
      </c>
      <c r="Q149" s="2">
        <f>SUM(Table2023[[#This Row],[Creation]:[Background]])</f>
        <v>1</v>
      </c>
      <c r="S149" t="s">
        <v>11752</v>
      </c>
      <c r="T149">
        <f>Table21[[#This Row],[Creation]]/Table21[[#This Row],[TOTAL]]</f>
        <v>0</v>
      </c>
      <c r="U149">
        <f>Table21[[#This Row],[Use]]/Table21[[#This Row],[TOTAL]]</f>
        <v>1</v>
      </c>
      <c r="V149">
        <f>Table21[[#This Row],[Background]]/Table21[[#This Row],[TOTAL]]</f>
        <v>0</v>
      </c>
      <c r="W149" s="2">
        <f>SUM(Table2125[[#This Row],[Creation]:[Background]])</f>
        <v>1</v>
      </c>
    </row>
    <row r="150" spans="1:23" x14ac:dyDescent="0.2">
      <c r="A150" t="s">
        <v>12474</v>
      </c>
      <c r="B150">
        <v>3</v>
      </c>
      <c r="C150">
        <v>0</v>
      </c>
      <c r="D150">
        <v>0</v>
      </c>
      <c r="E150">
        <f>SUM(Table20[[#This Row],[Use]:[Background]])</f>
        <v>3</v>
      </c>
      <c r="G150" t="s">
        <v>12474</v>
      </c>
      <c r="H150">
        <v>3</v>
      </c>
      <c r="I150">
        <v>0</v>
      </c>
      <c r="J150">
        <v>0</v>
      </c>
      <c r="K150" s="2">
        <f>SUM(Table21[[#This Row],[Use]:[Background]])</f>
        <v>3</v>
      </c>
      <c r="M150" t="s">
        <v>12474</v>
      </c>
      <c r="N150">
        <f>Table20[[#This Row],[Creation]]/Table20[[#This Row],[TOTAL]]</f>
        <v>0</v>
      </c>
      <c r="O150">
        <f>Table20[[#This Row],[Use]]/Table20[[#This Row],[TOTAL]]</f>
        <v>1</v>
      </c>
      <c r="P150">
        <f>Table20[[#This Row],[Background]]/Table20[[#This Row],[TOTAL]]</f>
        <v>0</v>
      </c>
      <c r="Q150" s="2">
        <f>SUM(Table2023[[#This Row],[Creation]:[Background]])</f>
        <v>1</v>
      </c>
      <c r="S150" t="s">
        <v>12474</v>
      </c>
      <c r="T150">
        <f>Table21[[#This Row],[Creation]]/Table21[[#This Row],[TOTAL]]</f>
        <v>0</v>
      </c>
      <c r="U150">
        <f>Table21[[#This Row],[Use]]/Table21[[#This Row],[TOTAL]]</f>
        <v>1</v>
      </c>
      <c r="V150">
        <f>Table21[[#This Row],[Background]]/Table21[[#This Row],[TOTAL]]</f>
        <v>0</v>
      </c>
      <c r="W150" s="2">
        <f>SUM(Table2125[[#This Row],[Creation]:[Background]])</f>
        <v>1</v>
      </c>
    </row>
    <row r="151" spans="1:23" x14ac:dyDescent="0.2">
      <c r="A151" t="s">
        <v>12743</v>
      </c>
      <c r="B151">
        <v>1</v>
      </c>
      <c r="C151">
        <v>0</v>
      </c>
      <c r="D151">
        <v>0</v>
      </c>
      <c r="E151">
        <f>SUM(Table20[[#This Row],[Use]:[Background]])</f>
        <v>1</v>
      </c>
      <c r="G151" t="s">
        <v>12743</v>
      </c>
      <c r="H151">
        <v>1</v>
      </c>
      <c r="I151">
        <v>0</v>
      </c>
      <c r="J151">
        <v>0</v>
      </c>
      <c r="K151" s="2">
        <f>SUM(Table21[[#This Row],[Use]:[Background]])</f>
        <v>1</v>
      </c>
      <c r="M151" t="s">
        <v>12743</v>
      </c>
      <c r="N151">
        <f>Table20[[#This Row],[Creation]]/Table20[[#This Row],[TOTAL]]</f>
        <v>0</v>
      </c>
      <c r="O151">
        <f>Table20[[#This Row],[Use]]/Table20[[#This Row],[TOTAL]]</f>
        <v>1</v>
      </c>
      <c r="P151">
        <f>Table20[[#This Row],[Background]]/Table20[[#This Row],[TOTAL]]</f>
        <v>0</v>
      </c>
      <c r="Q151" s="2">
        <f>SUM(Table2023[[#This Row],[Creation]:[Background]])</f>
        <v>1</v>
      </c>
      <c r="S151" t="s">
        <v>12743</v>
      </c>
      <c r="T151">
        <f>Table21[[#This Row],[Creation]]/Table21[[#This Row],[TOTAL]]</f>
        <v>0</v>
      </c>
      <c r="U151">
        <f>Table21[[#This Row],[Use]]/Table21[[#This Row],[TOTAL]]</f>
        <v>1</v>
      </c>
      <c r="V151">
        <f>Table21[[#This Row],[Background]]/Table21[[#This Row],[TOTAL]]</f>
        <v>0</v>
      </c>
      <c r="W151" s="2">
        <f>SUM(Table2125[[#This Row],[Creation]:[Background]])</f>
        <v>1</v>
      </c>
    </row>
    <row r="152" spans="1:23" x14ac:dyDescent="0.2">
      <c r="A152" t="s">
        <v>12871</v>
      </c>
      <c r="B152">
        <v>0</v>
      </c>
      <c r="C152">
        <v>1</v>
      </c>
      <c r="D152">
        <v>0</v>
      </c>
      <c r="E152">
        <f>SUM(Table20[[#This Row],[Use]:[Background]])</f>
        <v>1</v>
      </c>
      <c r="G152" t="s">
        <v>12871</v>
      </c>
      <c r="H152">
        <v>0</v>
      </c>
      <c r="I152">
        <v>1</v>
      </c>
      <c r="J152">
        <v>0</v>
      </c>
      <c r="K152" s="2">
        <f>SUM(Table21[[#This Row],[Use]:[Background]])</f>
        <v>1</v>
      </c>
      <c r="M152" t="s">
        <v>12871</v>
      </c>
      <c r="N152">
        <f>Table20[[#This Row],[Creation]]/Table20[[#This Row],[TOTAL]]</f>
        <v>1</v>
      </c>
      <c r="O152">
        <f>Table20[[#This Row],[Use]]/Table20[[#This Row],[TOTAL]]</f>
        <v>0</v>
      </c>
      <c r="P152">
        <f>Table20[[#This Row],[Background]]/Table20[[#This Row],[TOTAL]]</f>
        <v>0</v>
      </c>
      <c r="Q152" s="2">
        <f>SUM(Table2023[[#This Row],[Creation]:[Background]])</f>
        <v>1</v>
      </c>
      <c r="S152" t="s">
        <v>12871</v>
      </c>
      <c r="T152">
        <f>Table21[[#This Row],[Creation]]/Table21[[#This Row],[TOTAL]]</f>
        <v>1</v>
      </c>
      <c r="U152">
        <f>Table21[[#This Row],[Use]]/Table21[[#This Row],[TOTAL]]</f>
        <v>0</v>
      </c>
      <c r="V152">
        <f>Table21[[#This Row],[Background]]/Table21[[#This Row],[TOTAL]]</f>
        <v>0</v>
      </c>
      <c r="W152" s="2">
        <f>SUM(Table2125[[#This Row],[Creation]:[Background]])</f>
        <v>1</v>
      </c>
    </row>
    <row r="153" spans="1:23" x14ac:dyDescent="0.2">
      <c r="A153" t="s">
        <v>11607</v>
      </c>
      <c r="B153">
        <v>1</v>
      </c>
      <c r="C153">
        <v>0</v>
      </c>
      <c r="D153">
        <v>0</v>
      </c>
      <c r="E153">
        <f>SUM(Table20[[#This Row],[Use]:[Background]])</f>
        <v>1</v>
      </c>
      <c r="G153" t="s">
        <v>11607</v>
      </c>
      <c r="H153">
        <v>1</v>
      </c>
      <c r="I153">
        <v>0</v>
      </c>
      <c r="J153">
        <v>0</v>
      </c>
      <c r="K153" s="2">
        <f>SUM(Table21[[#This Row],[Use]:[Background]])</f>
        <v>1</v>
      </c>
      <c r="M153" t="s">
        <v>11607</v>
      </c>
      <c r="N153">
        <f>Table20[[#This Row],[Creation]]/Table20[[#This Row],[TOTAL]]</f>
        <v>0</v>
      </c>
      <c r="O153">
        <f>Table20[[#This Row],[Use]]/Table20[[#This Row],[TOTAL]]</f>
        <v>1</v>
      </c>
      <c r="P153">
        <f>Table20[[#This Row],[Background]]/Table20[[#This Row],[TOTAL]]</f>
        <v>0</v>
      </c>
      <c r="Q153" s="2">
        <f>SUM(Table2023[[#This Row],[Creation]:[Background]])</f>
        <v>1</v>
      </c>
      <c r="S153" t="s">
        <v>11607</v>
      </c>
      <c r="T153">
        <f>Table21[[#This Row],[Creation]]/Table21[[#This Row],[TOTAL]]</f>
        <v>0</v>
      </c>
      <c r="U153">
        <f>Table21[[#This Row],[Use]]/Table21[[#This Row],[TOTAL]]</f>
        <v>1</v>
      </c>
      <c r="V153">
        <f>Table21[[#This Row],[Background]]/Table21[[#This Row],[TOTAL]]</f>
        <v>0</v>
      </c>
      <c r="W153" s="2">
        <f>SUM(Table2125[[#This Row],[Creation]:[Background]])</f>
        <v>1</v>
      </c>
    </row>
    <row r="154" spans="1:23" x14ac:dyDescent="0.2">
      <c r="A154" t="s">
        <v>11539</v>
      </c>
      <c r="B154">
        <v>2</v>
      </c>
      <c r="C154">
        <v>0</v>
      </c>
      <c r="D154">
        <v>0</v>
      </c>
      <c r="E154">
        <f>SUM(Table20[[#This Row],[Use]:[Background]])</f>
        <v>2</v>
      </c>
      <c r="G154" t="s">
        <v>11539</v>
      </c>
      <c r="H154">
        <v>2</v>
      </c>
      <c r="I154">
        <v>0</v>
      </c>
      <c r="J154">
        <v>0</v>
      </c>
      <c r="K154" s="2">
        <f>SUM(Table21[[#This Row],[Use]:[Background]])</f>
        <v>2</v>
      </c>
      <c r="M154" t="s">
        <v>11539</v>
      </c>
      <c r="N154">
        <f>Table20[[#This Row],[Creation]]/Table20[[#This Row],[TOTAL]]</f>
        <v>0</v>
      </c>
      <c r="O154">
        <f>Table20[[#This Row],[Use]]/Table20[[#This Row],[TOTAL]]</f>
        <v>1</v>
      </c>
      <c r="P154">
        <f>Table20[[#This Row],[Background]]/Table20[[#This Row],[TOTAL]]</f>
        <v>0</v>
      </c>
      <c r="Q154" s="2">
        <f>SUM(Table2023[[#This Row],[Creation]:[Background]])</f>
        <v>1</v>
      </c>
      <c r="S154" t="s">
        <v>11539</v>
      </c>
      <c r="T154">
        <f>Table21[[#This Row],[Creation]]/Table21[[#This Row],[TOTAL]]</f>
        <v>0</v>
      </c>
      <c r="U154">
        <f>Table21[[#This Row],[Use]]/Table21[[#This Row],[TOTAL]]</f>
        <v>1</v>
      </c>
      <c r="V154">
        <f>Table21[[#This Row],[Background]]/Table21[[#This Row],[TOTAL]]</f>
        <v>0</v>
      </c>
      <c r="W154" s="2">
        <f>SUM(Table2125[[#This Row],[Creation]:[Background]])</f>
        <v>1</v>
      </c>
    </row>
    <row r="155" spans="1:23" x14ac:dyDescent="0.2">
      <c r="A155" t="s">
        <v>12858</v>
      </c>
      <c r="B155">
        <v>1</v>
      </c>
      <c r="C155">
        <v>0</v>
      </c>
      <c r="D155">
        <v>0</v>
      </c>
      <c r="E155">
        <f>SUM(Table20[[#This Row],[Use]:[Background]])</f>
        <v>1</v>
      </c>
      <c r="G155" t="s">
        <v>12858</v>
      </c>
      <c r="H155">
        <v>1</v>
      </c>
      <c r="I155">
        <v>0</v>
      </c>
      <c r="J155">
        <v>0</v>
      </c>
      <c r="K155" s="2">
        <f>SUM(Table21[[#This Row],[Use]:[Background]])</f>
        <v>1</v>
      </c>
      <c r="M155" t="s">
        <v>12858</v>
      </c>
      <c r="N155">
        <f>Table20[[#This Row],[Creation]]/Table20[[#This Row],[TOTAL]]</f>
        <v>0</v>
      </c>
      <c r="O155">
        <f>Table20[[#This Row],[Use]]/Table20[[#This Row],[TOTAL]]</f>
        <v>1</v>
      </c>
      <c r="P155">
        <f>Table20[[#This Row],[Background]]/Table20[[#This Row],[TOTAL]]</f>
        <v>0</v>
      </c>
      <c r="Q155" s="2">
        <f>SUM(Table2023[[#This Row],[Creation]:[Background]])</f>
        <v>1</v>
      </c>
      <c r="S155" t="s">
        <v>12858</v>
      </c>
      <c r="T155">
        <f>Table21[[#This Row],[Creation]]/Table21[[#This Row],[TOTAL]]</f>
        <v>0</v>
      </c>
      <c r="U155">
        <f>Table21[[#This Row],[Use]]/Table21[[#This Row],[TOTAL]]</f>
        <v>1</v>
      </c>
      <c r="V155">
        <f>Table21[[#This Row],[Background]]/Table21[[#This Row],[TOTAL]]</f>
        <v>0</v>
      </c>
      <c r="W155" s="2">
        <f>SUM(Table2125[[#This Row],[Creation]:[Background]])</f>
        <v>1</v>
      </c>
    </row>
    <row r="156" spans="1:23" x14ac:dyDescent="0.2">
      <c r="A156" t="s">
        <v>11559</v>
      </c>
      <c r="B156">
        <v>1</v>
      </c>
      <c r="C156">
        <v>0</v>
      </c>
      <c r="D156">
        <v>0</v>
      </c>
      <c r="E156">
        <f>SUM(Table20[[#This Row],[Use]:[Background]])</f>
        <v>1</v>
      </c>
      <c r="G156" t="s">
        <v>11559</v>
      </c>
      <c r="H156">
        <v>1</v>
      </c>
      <c r="I156">
        <v>0</v>
      </c>
      <c r="J156">
        <v>0</v>
      </c>
      <c r="K156" s="2">
        <f>SUM(Table21[[#This Row],[Use]:[Background]])</f>
        <v>1</v>
      </c>
      <c r="M156" t="s">
        <v>11559</v>
      </c>
      <c r="N156">
        <f>Table20[[#This Row],[Creation]]/Table20[[#This Row],[TOTAL]]</f>
        <v>0</v>
      </c>
      <c r="O156">
        <f>Table20[[#This Row],[Use]]/Table20[[#This Row],[TOTAL]]</f>
        <v>1</v>
      </c>
      <c r="P156">
        <f>Table20[[#This Row],[Background]]/Table20[[#This Row],[TOTAL]]</f>
        <v>0</v>
      </c>
      <c r="Q156" s="2">
        <f>SUM(Table2023[[#This Row],[Creation]:[Background]])</f>
        <v>1</v>
      </c>
      <c r="S156" t="s">
        <v>11559</v>
      </c>
      <c r="T156">
        <f>Table21[[#This Row],[Creation]]/Table21[[#This Row],[TOTAL]]</f>
        <v>0</v>
      </c>
      <c r="U156">
        <f>Table21[[#This Row],[Use]]/Table21[[#This Row],[TOTAL]]</f>
        <v>1</v>
      </c>
      <c r="V156">
        <f>Table21[[#This Row],[Background]]/Table21[[#This Row],[TOTAL]]</f>
        <v>0</v>
      </c>
      <c r="W156" s="2">
        <f>SUM(Table2125[[#This Row],[Creation]:[Background]])</f>
        <v>1</v>
      </c>
    </row>
    <row r="157" spans="1:23" x14ac:dyDescent="0.2">
      <c r="A157" t="s">
        <v>11550</v>
      </c>
      <c r="B157">
        <v>1</v>
      </c>
      <c r="C157">
        <v>0</v>
      </c>
      <c r="D157">
        <v>0</v>
      </c>
      <c r="E157">
        <f>SUM(Table20[[#This Row],[Use]:[Background]])</f>
        <v>1</v>
      </c>
      <c r="G157" t="s">
        <v>11550</v>
      </c>
      <c r="H157">
        <v>1</v>
      </c>
      <c r="I157">
        <v>0</v>
      </c>
      <c r="J157">
        <v>0</v>
      </c>
      <c r="K157" s="2">
        <f>SUM(Table21[[#This Row],[Use]:[Background]])</f>
        <v>1</v>
      </c>
      <c r="M157" t="s">
        <v>11550</v>
      </c>
      <c r="N157">
        <f>Table20[[#This Row],[Creation]]/Table20[[#This Row],[TOTAL]]</f>
        <v>0</v>
      </c>
      <c r="O157">
        <f>Table20[[#This Row],[Use]]/Table20[[#This Row],[TOTAL]]</f>
        <v>1</v>
      </c>
      <c r="P157">
        <f>Table20[[#This Row],[Background]]/Table20[[#This Row],[TOTAL]]</f>
        <v>0</v>
      </c>
      <c r="Q157" s="2">
        <f>SUM(Table2023[[#This Row],[Creation]:[Background]])</f>
        <v>1</v>
      </c>
      <c r="S157" t="s">
        <v>11550</v>
      </c>
      <c r="T157">
        <f>Table21[[#This Row],[Creation]]/Table21[[#This Row],[TOTAL]]</f>
        <v>0</v>
      </c>
      <c r="U157">
        <f>Table21[[#This Row],[Use]]/Table21[[#This Row],[TOTAL]]</f>
        <v>1</v>
      </c>
      <c r="V157">
        <f>Table21[[#This Row],[Background]]/Table21[[#This Row],[TOTAL]]</f>
        <v>0</v>
      </c>
      <c r="W157" s="2">
        <f>SUM(Table2125[[#This Row],[Creation]:[Background]])</f>
        <v>1</v>
      </c>
    </row>
    <row r="158" spans="1:23" x14ac:dyDescent="0.2">
      <c r="A158" t="s">
        <v>12044</v>
      </c>
      <c r="B158">
        <v>1</v>
      </c>
      <c r="C158">
        <v>0</v>
      </c>
      <c r="D158">
        <v>0</v>
      </c>
      <c r="E158">
        <f>SUM(Table20[[#This Row],[Use]:[Background]])</f>
        <v>1</v>
      </c>
      <c r="G158" t="s">
        <v>12044</v>
      </c>
      <c r="H158">
        <v>1</v>
      </c>
      <c r="I158">
        <v>0</v>
      </c>
      <c r="J158">
        <v>0</v>
      </c>
      <c r="K158" s="2">
        <f>SUM(Table21[[#This Row],[Use]:[Background]])</f>
        <v>1</v>
      </c>
      <c r="M158" t="s">
        <v>12044</v>
      </c>
      <c r="N158">
        <f>Table20[[#This Row],[Creation]]/Table20[[#This Row],[TOTAL]]</f>
        <v>0</v>
      </c>
      <c r="O158">
        <f>Table20[[#This Row],[Use]]/Table20[[#This Row],[TOTAL]]</f>
        <v>1</v>
      </c>
      <c r="P158">
        <f>Table20[[#This Row],[Background]]/Table20[[#This Row],[TOTAL]]</f>
        <v>0</v>
      </c>
      <c r="Q158" s="2">
        <f>SUM(Table2023[[#This Row],[Creation]:[Background]])</f>
        <v>1</v>
      </c>
      <c r="S158" t="s">
        <v>12044</v>
      </c>
      <c r="T158">
        <f>Table21[[#This Row],[Creation]]/Table21[[#This Row],[TOTAL]]</f>
        <v>0</v>
      </c>
      <c r="U158">
        <f>Table21[[#This Row],[Use]]/Table21[[#This Row],[TOTAL]]</f>
        <v>1</v>
      </c>
      <c r="V158">
        <f>Table21[[#This Row],[Background]]/Table21[[#This Row],[TOTAL]]</f>
        <v>0</v>
      </c>
      <c r="W158" s="2">
        <f>SUM(Table2125[[#This Row],[Creation]:[Background]])</f>
        <v>1</v>
      </c>
    </row>
    <row r="159" spans="1:23" x14ac:dyDescent="0.2">
      <c r="A159" t="s">
        <v>11479</v>
      </c>
      <c r="B159">
        <v>1</v>
      </c>
      <c r="C159">
        <v>2</v>
      </c>
      <c r="D159">
        <v>0</v>
      </c>
      <c r="E159">
        <f>SUM(Table20[[#This Row],[Use]:[Background]])</f>
        <v>3</v>
      </c>
      <c r="G159" t="s">
        <v>11479</v>
      </c>
      <c r="H159">
        <v>2</v>
      </c>
      <c r="I159">
        <v>1</v>
      </c>
      <c r="J159">
        <v>0</v>
      </c>
      <c r="K159" s="2">
        <f>SUM(Table21[[#This Row],[Use]:[Background]])</f>
        <v>3</v>
      </c>
      <c r="M159" t="s">
        <v>11479</v>
      </c>
      <c r="N159">
        <f>Table20[[#This Row],[Creation]]/Table20[[#This Row],[TOTAL]]</f>
        <v>0.66666666666666663</v>
      </c>
      <c r="O159">
        <f>Table20[[#This Row],[Use]]/Table20[[#This Row],[TOTAL]]</f>
        <v>0.33333333333333331</v>
      </c>
      <c r="P159">
        <f>Table20[[#This Row],[Background]]/Table20[[#This Row],[TOTAL]]</f>
        <v>0</v>
      </c>
      <c r="Q159" s="2">
        <f>SUM(Table2023[[#This Row],[Creation]:[Background]])</f>
        <v>1</v>
      </c>
      <c r="S159" t="s">
        <v>11479</v>
      </c>
      <c r="T159">
        <f>Table21[[#This Row],[Creation]]/Table21[[#This Row],[TOTAL]]</f>
        <v>0.33333333333333331</v>
      </c>
      <c r="U159">
        <f>Table21[[#This Row],[Use]]/Table21[[#This Row],[TOTAL]]</f>
        <v>0.66666666666666663</v>
      </c>
      <c r="V159">
        <f>Table21[[#This Row],[Background]]/Table21[[#This Row],[TOTAL]]</f>
        <v>0</v>
      </c>
      <c r="W159" s="2">
        <f>SUM(Table2125[[#This Row],[Creation]:[Background]])</f>
        <v>1</v>
      </c>
    </row>
    <row r="160" spans="1:23" x14ac:dyDescent="0.2">
      <c r="A160" t="s">
        <v>11934</v>
      </c>
      <c r="B160">
        <v>1</v>
      </c>
      <c r="C160">
        <v>0</v>
      </c>
      <c r="D160">
        <v>0</v>
      </c>
      <c r="E160">
        <f>SUM(Table20[[#This Row],[Use]:[Background]])</f>
        <v>1</v>
      </c>
      <c r="G160" t="s">
        <v>11934</v>
      </c>
      <c r="H160">
        <v>1</v>
      </c>
      <c r="I160">
        <v>0</v>
      </c>
      <c r="J160">
        <v>0</v>
      </c>
      <c r="K160" s="2">
        <f>SUM(Table21[[#This Row],[Use]:[Background]])</f>
        <v>1</v>
      </c>
      <c r="M160" t="s">
        <v>11934</v>
      </c>
      <c r="N160">
        <f>Table20[[#This Row],[Creation]]/Table20[[#This Row],[TOTAL]]</f>
        <v>0</v>
      </c>
      <c r="O160">
        <f>Table20[[#This Row],[Use]]/Table20[[#This Row],[TOTAL]]</f>
        <v>1</v>
      </c>
      <c r="P160">
        <f>Table20[[#This Row],[Background]]/Table20[[#This Row],[TOTAL]]</f>
        <v>0</v>
      </c>
      <c r="Q160" s="2">
        <f>SUM(Table2023[[#This Row],[Creation]:[Background]])</f>
        <v>1</v>
      </c>
      <c r="S160" t="s">
        <v>11934</v>
      </c>
      <c r="T160">
        <f>Table21[[#This Row],[Creation]]/Table21[[#This Row],[TOTAL]]</f>
        <v>0</v>
      </c>
      <c r="U160">
        <f>Table21[[#This Row],[Use]]/Table21[[#This Row],[TOTAL]]</f>
        <v>1</v>
      </c>
      <c r="V160">
        <f>Table21[[#This Row],[Background]]/Table21[[#This Row],[TOTAL]]</f>
        <v>0</v>
      </c>
      <c r="W160" s="2">
        <f>SUM(Table2125[[#This Row],[Creation]:[Background]])</f>
        <v>1</v>
      </c>
    </row>
    <row r="161" spans="1:23" x14ac:dyDescent="0.2">
      <c r="A161" t="s">
        <v>11502</v>
      </c>
      <c r="B161">
        <v>2</v>
      </c>
      <c r="C161">
        <v>0</v>
      </c>
      <c r="D161">
        <v>0</v>
      </c>
      <c r="E161">
        <f>SUM(Table20[[#This Row],[Use]:[Background]])</f>
        <v>2</v>
      </c>
      <c r="G161" t="s">
        <v>11502</v>
      </c>
      <c r="H161">
        <v>2</v>
      </c>
      <c r="I161">
        <v>0</v>
      </c>
      <c r="J161">
        <v>0</v>
      </c>
      <c r="K161" s="2">
        <f>SUM(Table21[[#This Row],[Use]:[Background]])</f>
        <v>2</v>
      </c>
      <c r="M161" t="s">
        <v>11502</v>
      </c>
      <c r="N161">
        <f>Table20[[#This Row],[Creation]]/Table20[[#This Row],[TOTAL]]</f>
        <v>0</v>
      </c>
      <c r="O161">
        <f>Table20[[#This Row],[Use]]/Table20[[#This Row],[TOTAL]]</f>
        <v>1</v>
      </c>
      <c r="P161">
        <f>Table20[[#This Row],[Background]]/Table20[[#This Row],[TOTAL]]</f>
        <v>0</v>
      </c>
      <c r="Q161" s="2">
        <f>SUM(Table2023[[#This Row],[Creation]:[Background]])</f>
        <v>1</v>
      </c>
      <c r="S161" t="s">
        <v>11502</v>
      </c>
      <c r="T161">
        <f>Table21[[#This Row],[Creation]]/Table21[[#This Row],[TOTAL]]</f>
        <v>0</v>
      </c>
      <c r="U161">
        <f>Table21[[#This Row],[Use]]/Table21[[#This Row],[TOTAL]]</f>
        <v>1</v>
      </c>
      <c r="V161">
        <f>Table21[[#This Row],[Background]]/Table21[[#This Row],[TOTAL]]</f>
        <v>0</v>
      </c>
      <c r="W161" s="2">
        <f>SUM(Table2125[[#This Row],[Creation]:[Background]])</f>
        <v>1</v>
      </c>
    </row>
    <row r="162" spans="1:23" x14ac:dyDescent="0.2">
      <c r="A162" t="s">
        <v>11577</v>
      </c>
      <c r="B162">
        <v>0</v>
      </c>
      <c r="C162">
        <v>1</v>
      </c>
      <c r="D162">
        <v>0</v>
      </c>
      <c r="E162">
        <f>SUM(Table20[[#This Row],[Use]:[Background]])</f>
        <v>1</v>
      </c>
      <c r="G162" t="s">
        <v>11577</v>
      </c>
      <c r="H162">
        <v>0</v>
      </c>
      <c r="I162">
        <v>1</v>
      </c>
      <c r="J162">
        <v>0</v>
      </c>
      <c r="K162" s="2">
        <f>SUM(Table21[[#This Row],[Use]:[Background]])</f>
        <v>1</v>
      </c>
      <c r="M162" t="s">
        <v>11577</v>
      </c>
      <c r="N162">
        <f>Table20[[#This Row],[Creation]]/Table20[[#This Row],[TOTAL]]</f>
        <v>1</v>
      </c>
      <c r="O162">
        <f>Table20[[#This Row],[Use]]/Table20[[#This Row],[TOTAL]]</f>
        <v>0</v>
      </c>
      <c r="P162">
        <f>Table20[[#This Row],[Background]]/Table20[[#This Row],[TOTAL]]</f>
        <v>0</v>
      </c>
      <c r="Q162" s="2">
        <f>SUM(Table2023[[#This Row],[Creation]:[Background]])</f>
        <v>1</v>
      </c>
      <c r="S162" t="s">
        <v>11577</v>
      </c>
      <c r="T162">
        <f>Table21[[#This Row],[Creation]]/Table21[[#This Row],[TOTAL]]</f>
        <v>1</v>
      </c>
      <c r="U162">
        <f>Table21[[#This Row],[Use]]/Table21[[#This Row],[TOTAL]]</f>
        <v>0</v>
      </c>
      <c r="V162">
        <f>Table21[[#This Row],[Background]]/Table21[[#This Row],[TOTAL]]</f>
        <v>0</v>
      </c>
      <c r="W162" s="2">
        <f>SUM(Table2125[[#This Row],[Creation]:[Background]])</f>
        <v>1</v>
      </c>
    </row>
    <row r="163" spans="1:23" x14ac:dyDescent="0.2">
      <c r="A163" t="s">
        <v>11830</v>
      </c>
      <c r="B163">
        <v>2</v>
      </c>
      <c r="C163">
        <v>0</v>
      </c>
      <c r="D163">
        <v>0</v>
      </c>
      <c r="E163">
        <f>SUM(Table20[[#This Row],[Use]:[Background]])</f>
        <v>2</v>
      </c>
      <c r="G163" t="s">
        <v>11830</v>
      </c>
      <c r="H163">
        <v>1</v>
      </c>
      <c r="I163">
        <v>0</v>
      </c>
      <c r="J163">
        <v>1</v>
      </c>
      <c r="K163" s="2">
        <f>SUM(Table21[[#This Row],[Use]:[Background]])</f>
        <v>2</v>
      </c>
      <c r="M163" t="s">
        <v>11830</v>
      </c>
      <c r="N163">
        <f>Table20[[#This Row],[Creation]]/Table20[[#This Row],[TOTAL]]</f>
        <v>0</v>
      </c>
      <c r="O163">
        <f>Table20[[#This Row],[Use]]/Table20[[#This Row],[TOTAL]]</f>
        <v>1</v>
      </c>
      <c r="P163">
        <f>Table20[[#This Row],[Background]]/Table20[[#This Row],[TOTAL]]</f>
        <v>0</v>
      </c>
      <c r="Q163" s="2">
        <f>SUM(Table2023[[#This Row],[Creation]:[Background]])</f>
        <v>1</v>
      </c>
      <c r="S163" t="s">
        <v>11830</v>
      </c>
      <c r="T163">
        <f>Table21[[#This Row],[Creation]]/Table21[[#This Row],[TOTAL]]</f>
        <v>0</v>
      </c>
      <c r="U163">
        <f>Table21[[#This Row],[Use]]/Table21[[#This Row],[TOTAL]]</f>
        <v>0.5</v>
      </c>
      <c r="V163">
        <f>Table21[[#This Row],[Background]]/Table21[[#This Row],[TOTAL]]</f>
        <v>0.5</v>
      </c>
      <c r="W163" s="2">
        <f>SUM(Table2125[[#This Row],[Creation]:[Background]])</f>
        <v>1</v>
      </c>
    </row>
    <row r="164" spans="1:23" x14ac:dyDescent="0.2">
      <c r="A164" t="s">
        <v>11412</v>
      </c>
      <c r="B164">
        <v>2</v>
      </c>
      <c r="C164">
        <v>1</v>
      </c>
      <c r="D164">
        <v>0</v>
      </c>
      <c r="E164">
        <f>SUM(Table20[[#This Row],[Use]:[Background]])</f>
        <v>3</v>
      </c>
      <c r="G164" t="s">
        <v>11412</v>
      </c>
      <c r="H164">
        <v>1</v>
      </c>
      <c r="I164">
        <v>1</v>
      </c>
      <c r="J164">
        <v>1</v>
      </c>
      <c r="K164" s="2">
        <f>SUM(Table21[[#This Row],[Use]:[Background]])</f>
        <v>3</v>
      </c>
      <c r="M164" t="s">
        <v>11412</v>
      </c>
      <c r="N164">
        <f>Table20[[#This Row],[Creation]]/Table20[[#This Row],[TOTAL]]</f>
        <v>0.33333333333333331</v>
      </c>
      <c r="O164">
        <f>Table20[[#This Row],[Use]]/Table20[[#This Row],[TOTAL]]</f>
        <v>0.66666666666666663</v>
      </c>
      <c r="P164">
        <f>Table20[[#This Row],[Background]]/Table20[[#This Row],[TOTAL]]</f>
        <v>0</v>
      </c>
      <c r="Q164" s="2">
        <f>SUM(Table2023[[#This Row],[Creation]:[Background]])</f>
        <v>1</v>
      </c>
      <c r="S164" t="s">
        <v>11412</v>
      </c>
      <c r="T164">
        <f>Table21[[#This Row],[Creation]]/Table21[[#This Row],[TOTAL]]</f>
        <v>0.33333333333333331</v>
      </c>
      <c r="U164">
        <f>Table21[[#This Row],[Use]]/Table21[[#This Row],[TOTAL]]</f>
        <v>0.33333333333333331</v>
      </c>
      <c r="V164">
        <f>Table21[[#This Row],[Background]]/Table21[[#This Row],[TOTAL]]</f>
        <v>0.33333333333333331</v>
      </c>
      <c r="W164" s="2">
        <f>SUM(Table2125[[#This Row],[Creation]:[Background]])</f>
        <v>1</v>
      </c>
    </row>
    <row r="165" spans="1:23" x14ac:dyDescent="0.2">
      <c r="A165" t="s">
        <v>11405</v>
      </c>
      <c r="B165">
        <v>12</v>
      </c>
      <c r="C165">
        <v>0</v>
      </c>
      <c r="D165">
        <v>3</v>
      </c>
      <c r="E165">
        <f>SUM(Table20[[#This Row],[Use]:[Background]])</f>
        <v>15</v>
      </c>
      <c r="G165" t="s">
        <v>11405</v>
      </c>
      <c r="H165">
        <v>14</v>
      </c>
      <c r="I165">
        <v>0</v>
      </c>
      <c r="J165">
        <v>1</v>
      </c>
      <c r="K165" s="2">
        <f>SUM(Table21[[#This Row],[Use]:[Background]])</f>
        <v>15</v>
      </c>
      <c r="M165" t="s">
        <v>11405</v>
      </c>
      <c r="N165">
        <f>Table20[[#This Row],[Creation]]/Table20[[#This Row],[TOTAL]]</f>
        <v>0</v>
      </c>
      <c r="O165">
        <f>Table20[[#This Row],[Use]]/Table20[[#This Row],[TOTAL]]</f>
        <v>0.8</v>
      </c>
      <c r="P165">
        <f>Table20[[#This Row],[Background]]/Table20[[#This Row],[TOTAL]]</f>
        <v>0.2</v>
      </c>
      <c r="Q165" s="2">
        <f>SUM(Table2023[[#This Row],[Creation]:[Background]])</f>
        <v>1</v>
      </c>
      <c r="S165" t="s">
        <v>11405</v>
      </c>
      <c r="T165">
        <f>Table21[[#This Row],[Creation]]/Table21[[#This Row],[TOTAL]]</f>
        <v>0</v>
      </c>
      <c r="U165">
        <f>Table21[[#This Row],[Use]]/Table21[[#This Row],[TOTAL]]</f>
        <v>0.93333333333333335</v>
      </c>
      <c r="V165">
        <f>Table21[[#This Row],[Background]]/Table21[[#This Row],[TOTAL]]</f>
        <v>6.6666666666666666E-2</v>
      </c>
      <c r="W165" s="2">
        <f>SUM(Table2125[[#This Row],[Creation]:[Background]])</f>
        <v>1</v>
      </c>
    </row>
    <row r="166" spans="1:23" x14ac:dyDescent="0.2">
      <c r="A166" t="s">
        <v>12101</v>
      </c>
      <c r="B166">
        <v>2</v>
      </c>
      <c r="C166">
        <v>1</v>
      </c>
      <c r="D166">
        <v>0</v>
      </c>
      <c r="E166">
        <f>SUM(Table20[[#This Row],[Use]:[Background]])</f>
        <v>3</v>
      </c>
      <c r="G166" t="s">
        <v>12101</v>
      </c>
      <c r="H166">
        <v>1</v>
      </c>
      <c r="I166">
        <v>2</v>
      </c>
      <c r="J166">
        <v>0</v>
      </c>
      <c r="K166" s="2">
        <f>SUM(Table21[[#This Row],[Use]:[Background]])</f>
        <v>3</v>
      </c>
      <c r="M166" t="s">
        <v>12101</v>
      </c>
      <c r="N166">
        <f>Table20[[#This Row],[Creation]]/Table20[[#This Row],[TOTAL]]</f>
        <v>0.33333333333333331</v>
      </c>
      <c r="O166">
        <f>Table20[[#This Row],[Use]]/Table20[[#This Row],[TOTAL]]</f>
        <v>0.66666666666666663</v>
      </c>
      <c r="P166">
        <f>Table20[[#This Row],[Background]]/Table20[[#This Row],[TOTAL]]</f>
        <v>0</v>
      </c>
      <c r="Q166" s="2">
        <f>SUM(Table2023[[#This Row],[Creation]:[Background]])</f>
        <v>1</v>
      </c>
      <c r="S166" t="s">
        <v>12101</v>
      </c>
      <c r="T166">
        <f>Table21[[#This Row],[Creation]]/Table21[[#This Row],[TOTAL]]</f>
        <v>0.66666666666666663</v>
      </c>
      <c r="U166">
        <f>Table21[[#This Row],[Use]]/Table21[[#This Row],[TOTAL]]</f>
        <v>0.33333333333333331</v>
      </c>
      <c r="V166">
        <f>Table21[[#This Row],[Background]]/Table21[[#This Row],[TOTAL]]</f>
        <v>0</v>
      </c>
      <c r="W166" s="2">
        <f>SUM(Table2125[[#This Row],[Creation]:[Background]])</f>
        <v>1</v>
      </c>
    </row>
    <row r="167" spans="1:23" x14ac:dyDescent="0.2">
      <c r="A167" t="s">
        <v>12645</v>
      </c>
      <c r="B167">
        <v>0</v>
      </c>
      <c r="C167">
        <v>1</v>
      </c>
      <c r="D167">
        <v>0</v>
      </c>
      <c r="E167">
        <f>SUM(Table20[[#This Row],[Use]:[Background]])</f>
        <v>1</v>
      </c>
      <c r="G167" t="s">
        <v>12645</v>
      </c>
      <c r="H167">
        <v>0</v>
      </c>
      <c r="I167">
        <v>1</v>
      </c>
      <c r="J167">
        <v>0</v>
      </c>
      <c r="K167" s="2">
        <f>SUM(Table21[[#This Row],[Use]:[Background]])</f>
        <v>1</v>
      </c>
      <c r="M167" t="s">
        <v>12645</v>
      </c>
      <c r="N167">
        <f>Table20[[#This Row],[Creation]]/Table20[[#This Row],[TOTAL]]</f>
        <v>1</v>
      </c>
      <c r="O167">
        <f>Table20[[#This Row],[Use]]/Table20[[#This Row],[TOTAL]]</f>
        <v>0</v>
      </c>
      <c r="P167">
        <f>Table20[[#This Row],[Background]]/Table20[[#This Row],[TOTAL]]</f>
        <v>0</v>
      </c>
      <c r="Q167" s="2">
        <f>SUM(Table2023[[#This Row],[Creation]:[Background]])</f>
        <v>1</v>
      </c>
      <c r="S167" t="s">
        <v>12645</v>
      </c>
      <c r="T167">
        <f>Table21[[#This Row],[Creation]]/Table21[[#This Row],[TOTAL]]</f>
        <v>1</v>
      </c>
      <c r="U167">
        <f>Table21[[#This Row],[Use]]/Table21[[#This Row],[TOTAL]]</f>
        <v>0</v>
      </c>
      <c r="V167">
        <f>Table21[[#This Row],[Background]]/Table21[[#This Row],[TOTAL]]</f>
        <v>0</v>
      </c>
      <c r="W167" s="2">
        <f>SUM(Table2125[[#This Row],[Creation]:[Background]])</f>
        <v>1</v>
      </c>
    </row>
    <row r="168" spans="1:23" x14ac:dyDescent="0.2">
      <c r="A168" t="s">
        <v>12598</v>
      </c>
      <c r="B168">
        <v>1</v>
      </c>
      <c r="C168">
        <v>0</v>
      </c>
      <c r="D168">
        <v>0</v>
      </c>
      <c r="E168">
        <f>SUM(Table20[[#This Row],[Use]:[Background]])</f>
        <v>1</v>
      </c>
      <c r="G168" t="s">
        <v>12598</v>
      </c>
      <c r="H168">
        <v>0</v>
      </c>
      <c r="I168">
        <v>1</v>
      </c>
      <c r="J168">
        <v>0</v>
      </c>
      <c r="K168" s="2">
        <f>SUM(Table21[[#This Row],[Use]:[Background]])</f>
        <v>1</v>
      </c>
      <c r="M168" t="s">
        <v>12598</v>
      </c>
      <c r="N168">
        <f>Table20[[#This Row],[Creation]]/Table20[[#This Row],[TOTAL]]</f>
        <v>0</v>
      </c>
      <c r="O168">
        <f>Table20[[#This Row],[Use]]/Table20[[#This Row],[TOTAL]]</f>
        <v>1</v>
      </c>
      <c r="P168">
        <f>Table20[[#This Row],[Background]]/Table20[[#This Row],[TOTAL]]</f>
        <v>0</v>
      </c>
      <c r="Q168" s="2">
        <f>SUM(Table2023[[#This Row],[Creation]:[Background]])</f>
        <v>1</v>
      </c>
      <c r="S168" t="s">
        <v>12598</v>
      </c>
      <c r="T168">
        <f>Table21[[#This Row],[Creation]]/Table21[[#This Row],[TOTAL]]</f>
        <v>1</v>
      </c>
      <c r="U168">
        <f>Table21[[#This Row],[Use]]/Table21[[#This Row],[TOTAL]]</f>
        <v>0</v>
      </c>
      <c r="V168">
        <f>Table21[[#This Row],[Background]]/Table21[[#This Row],[TOTAL]]</f>
        <v>0</v>
      </c>
      <c r="W168" s="2">
        <f>SUM(Table2125[[#This Row],[Creation]:[Background]])</f>
        <v>1</v>
      </c>
    </row>
    <row r="169" spans="1:23" x14ac:dyDescent="0.2">
      <c r="A169" t="s">
        <v>11363</v>
      </c>
      <c r="B169">
        <v>4</v>
      </c>
      <c r="C169">
        <v>0</v>
      </c>
      <c r="D169">
        <v>0</v>
      </c>
      <c r="E169">
        <f>SUM(Table20[[#This Row],[Use]:[Background]])</f>
        <v>4</v>
      </c>
      <c r="G169" t="s">
        <v>11363</v>
      </c>
      <c r="H169">
        <v>4</v>
      </c>
      <c r="I169">
        <v>0</v>
      </c>
      <c r="J169">
        <v>0</v>
      </c>
      <c r="K169" s="2">
        <f>SUM(Table21[[#This Row],[Use]:[Background]])</f>
        <v>4</v>
      </c>
      <c r="M169" t="s">
        <v>11363</v>
      </c>
      <c r="N169">
        <f>Table20[[#This Row],[Creation]]/Table20[[#This Row],[TOTAL]]</f>
        <v>0</v>
      </c>
      <c r="O169">
        <f>Table20[[#This Row],[Use]]/Table20[[#This Row],[TOTAL]]</f>
        <v>1</v>
      </c>
      <c r="P169">
        <f>Table20[[#This Row],[Background]]/Table20[[#This Row],[TOTAL]]</f>
        <v>0</v>
      </c>
      <c r="Q169" s="2">
        <f>SUM(Table2023[[#This Row],[Creation]:[Background]])</f>
        <v>1</v>
      </c>
      <c r="S169" t="s">
        <v>11363</v>
      </c>
      <c r="T169">
        <f>Table21[[#This Row],[Creation]]/Table21[[#This Row],[TOTAL]]</f>
        <v>0</v>
      </c>
      <c r="U169">
        <f>Table21[[#This Row],[Use]]/Table21[[#This Row],[TOTAL]]</f>
        <v>1</v>
      </c>
      <c r="V169">
        <f>Table21[[#This Row],[Background]]/Table21[[#This Row],[TOTAL]]</f>
        <v>0</v>
      </c>
      <c r="W169" s="2">
        <f>SUM(Table2125[[#This Row],[Creation]:[Background]])</f>
        <v>1</v>
      </c>
    </row>
    <row r="170" spans="1:23" x14ac:dyDescent="0.2">
      <c r="A170" t="s">
        <v>11532</v>
      </c>
      <c r="B170">
        <v>1</v>
      </c>
      <c r="C170">
        <v>0</v>
      </c>
      <c r="D170">
        <v>0</v>
      </c>
      <c r="E170">
        <f>SUM(Table20[[#This Row],[Use]:[Background]])</f>
        <v>1</v>
      </c>
      <c r="G170" t="s">
        <v>11532</v>
      </c>
      <c r="H170">
        <v>0</v>
      </c>
      <c r="I170">
        <v>0</v>
      </c>
      <c r="J170">
        <v>1</v>
      </c>
      <c r="K170" s="2">
        <f>SUM(Table21[[#This Row],[Use]:[Background]])</f>
        <v>1</v>
      </c>
      <c r="M170" t="s">
        <v>11532</v>
      </c>
      <c r="N170">
        <f>Table20[[#This Row],[Creation]]/Table20[[#This Row],[TOTAL]]</f>
        <v>0</v>
      </c>
      <c r="O170">
        <f>Table20[[#This Row],[Use]]/Table20[[#This Row],[TOTAL]]</f>
        <v>1</v>
      </c>
      <c r="P170">
        <f>Table20[[#This Row],[Background]]/Table20[[#This Row],[TOTAL]]</f>
        <v>0</v>
      </c>
      <c r="Q170" s="2">
        <f>SUM(Table2023[[#This Row],[Creation]:[Background]])</f>
        <v>1</v>
      </c>
      <c r="S170" t="s">
        <v>11532</v>
      </c>
      <c r="T170">
        <f>Table21[[#This Row],[Creation]]/Table21[[#This Row],[TOTAL]]</f>
        <v>0</v>
      </c>
      <c r="U170">
        <f>Table21[[#This Row],[Use]]/Table21[[#This Row],[TOTAL]]</f>
        <v>0</v>
      </c>
      <c r="V170">
        <f>Table21[[#This Row],[Background]]/Table21[[#This Row],[TOTAL]]</f>
        <v>1</v>
      </c>
      <c r="W170" s="2">
        <f>SUM(Table2125[[#This Row],[Creation]:[Background]])</f>
        <v>1</v>
      </c>
    </row>
    <row r="171" spans="1:23" x14ac:dyDescent="0.2">
      <c r="A171" t="s">
        <v>11731</v>
      </c>
      <c r="B171">
        <v>2</v>
      </c>
      <c r="C171">
        <v>1</v>
      </c>
      <c r="D171">
        <v>0</v>
      </c>
      <c r="E171">
        <f>SUM(Table20[[#This Row],[Use]:[Background]])</f>
        <v>3</v>
      </c>
      <c r="G171" t="s">
        <v>11731</v>
      </c>
      <c r="H171">
        <v>2</v>
      </c>
      <c r="I171">
        <v>1</v>
      </c>
      <c r="J171">
        <v>0</v>
      </c>
      <c r="K171" s="2">
        <f>SUM(Table21[[#This Row],[Use]:[Background]])</f>
        <v>3</v>
      </c>
      <c r="M171" t="s">
        <v>11731</v>
      </c>
      <c r="N171">
        <f>Table20[[#This Row],[Creation]]/Table20[[#This Row],[TOTAL]]</f>
        <v>0.33333333333333331</v>
      </c>
      <c r="O171">
        <f>Table20[[#This Row],[Use]]/Table20[[#This Row],[TOTAL]]</f>
        <v>0.66666666666666663</v>
      </c>
      <c r="P171">
        <f>Table20[[#This Row],[Background]]/Table20[[#This Row],[TOTAL]]</f>
        <v>0</v>
      </c>
      <c r="Q171" s="2">
        <f>SUM(Table2023[[#This Row],[Creation]:[Background]])</f>
        <v>1</v>
      </c>
      <c r="S171" t="s">
        <v>11731</v>
      </c>
      <c r="T171">
        <f>Table21[[#This Row],[Creation]]/Table21[[#This Row],[TOTAL]]</f>
        <v>0.33333333333333331</v>
      </c>
      <c r="U171">
        <f>Table21[[#This Row],[Use]]/Table21[[#This Row],[TOTAL]]</f>
        <v>0.66666666666666663</v>
      </c>
      <c r="V171">
        <f>Table21[[#This Row],[Background]]/Table21[[#This Row],[TOTAL]]</f>
        <v>0</v>
      </c>
      <c r="W171" s="2">
        <f>SUM(Table2125[[#This Row],[Creation]:[Background]])</f>
        <v>1</v>
      </c>
    </row>
    <row r="172" spans="1:23" x14ac:dyDescent="0.2">
      <c r="A172" t="s">
        <v>11588</v>
      </c>
      <c r="B172">
        <v>0</v>
      </c>
      <c r="C172">
        <v>0</v>
      </c>
      <c r="D172">
        <v>1</v>
      </c>
      <c r="E172">
        <f>SUM(Table20[[#This Row],[Use]:[Background]])</f>
        <v>1</v>
      </c>
      <c r="G172" t="s">
        <v>11588</v>
      </c>
      <c r="H172">
        <v>0</v>
      </c>
      <c r="I172">
        <v>0</v>
      </c>
      <c r="J172">
        <v>1</v>
      </c>
      <c r="K172" s="2">
        <f>SUM(Table21[[#This Row],[Use]:[Background]])</f>
        <v>1</v>
      </c>
      <c r="M172" t="s">
        <v>11588</v>
      </c>
      <c r="N172">
        <f>Table20[[#This Row],[Creation]]/Table20[[#This Row],[TOTAL]]</f>
        <v>0</v>
      </c>
      <c r="O172">
        <f>Table20[[#This Row],[Use]]/Table20[[#This Row],[TOTAL]]</f>
        <v>0</v>
      </c>
      <c r="P172">
        <f>Table20[[#This Row],[Background]]/Table20[[#This Row],[TOTAL]]</f>
        <v>1</v>
      </c>
      <c r="Q172" s="2">
        <f>SUM(Table2023[[#This Row],[Creation]:[Background]])</f>
        <v>1</v>
      </c>
      <c r="S172" t="s">
        <v>11588</v>
      </c>
      <c r="T172">
        <f>Table21[[#This Row],[Creation]]/Table21[[#This Row],[TOTAL]]</f>
        <v>0</v>
      </c>
      <c r="U172">
        <f>Table21[[#This Row],[Use]]/Table21[[#This Row],[TOTAL]]</f>
        <v>0</v>
      </c>
      <c r="V172">
        <f>Table21[[#This Row],[Background]]/Table21[[#This Row],[TOTAL]]</f>
        <v>1</v>
      </c>
      <c r="W172" s="2">
        <f>SUM(Table2125[[#This Row],[Creation]:[Background]])</f>
        <v>1</v>
      </c>
    </row>
    <row r="173" spans="1:23" x14ac:dyDescent="0.2">
      <c r="A173" t="s">
        <v>12898</v>
      </c>
      <c r="B173">
        <v>0</v>
      </c>
      <c r="C173">
        <v>0</v>
      </c>
      <c r="D173">
        <v>1</v>
      </c>
      <c r="E173">
        <f>SUM(Table20[[#This Row],[Use]:[Background]])</f>
        <v>1</v>
      </c>
      <c r="G173" t="s">
        <v>12898</v>
      </c>
      <c r="H173">
        <v>1</v>
      </c>
      <c r="I173">
        <v>0</v>
      </c>
      <c r="J173">
        <v>0</v>
      </c>
      <c r="K173" s="2">
        <f>SUM(Table21[[#This Row],[Use]:[Background]])</f>
        <v>1</v>
      </c>
      <c r="M173" t="s">
        <v>12898</v>
      </c>
      <c r="N173">
        <f>Table20[[#This Row],[Creation]]/Table20[[#This Row],[TOTAL]]</f>
        <v>0</v>
      </c>
      <c r="O173">
        <f>Table20[[#This Row],[Use]]/Table20[[#This Row],[TOTAL]]</f>
        <v>0</v>
      </c>
      <c r="P173">
        <f>Table20[[#This Row],[Background]]/Table20[[#This Row],[TOTAL]]</f>
        <v>1</v>
      </c>
      <c r="Q173" s="2">
        <f>SUM(Table2023[[#This Row],[Creation]:[Background]])</f>
        <v>1</v>
      </c>
      <c r="S173" t="s">
        <v>12898</v>
      </c>
      <c r="T173">
        <f>Table21[[#This Row],[Creation]]/Table21[[#This Row],[TOTAL]]</f>
        <v>0</v>
      </c>
      <c r="U173">
        <f>Table21[[#This Row],[Use]]/Table21[[#This Row],[TOTAL]]</f>
        <v>1</v>
      </c>
      <c r="V173">
        <f>Table21[[#This Row],[Background]]/Table21[[#This Row],[TOTAL]]</f>
        <v>0</v>
      </c>
      <c r="W173" s="2">
        <f>SUM(Table2125[[#This Row],[Creation]:[Background]])</f>
        <v>1</v>
      </c>
    </row>
    <row r="174" spans="1:23" x14ac:dyDescent="0.2">
      <c r="A174" t="s">
        <v>12920</v>
      </c>
      <c r="B174">
        <v>1</v>
      </c>
      <c r="C174">
        <v>0</v>
      </c>
      <c r="D174">
        <v>0</v>
      </c>
      <c r="E174">
        <f>SUM(Table20[[#This Row],[Use]:[Background]])</f>
        <v>1</v>
      </c>
      <c r="G174" t="s">
        <v>12920</v>
      </c>
      <c r="H174">
        <v>1</v>
      </c>
      <c r="I174">
        <v>0</v>
      </c>
      <c r="J174">
        <v>0</v>
      </c>
      <c r="K174" s="2">
        <f>SUM(Table21[[#This Row],[Use]:[Background]])</f>
        <v>1</v>
      </c>
      <c r="M174" t="s">
        <v>12920</v>
      </c>
      <c r="N174">
        <f>Table20[[#This Row],[Creation]]/Table20[[#This Row],[TOTAL]]</f>
        <v>0</v>
      </c>
      <c r="O174">
        <f>Table20[[#This Row],[Use]]/Table20[[#This Row],[TOTAL]]</f>
        <v>1</v>
      </c>
      <c r="P174">
        <f>Table20[[#This Row],[Background]]/Table20[[#This Row],[TOTAL]]</f>
        <v>0</v>
      </c>
      <c r="Q174" s="2">
        <f>SUM(Table2023[[#This Row],[Creation]:[Background]])</f>
        <v>1</v>
      </c>
      <c r="S174" t="s">
        <v>12920</v>
      </c>
      <c r="T174">
        <f>Table21[[#This Row],[Creation]]/Table21[[#This Row],[TOTAL]]</f>
        <v>0</v>
      </c>
      <c r="U174">
        <f>Table21[[#This Row],[Use]]/Table21[[#This Row],[TOTAL]]</f>
        <v>1</v>
      </c>
      <c r="V174">
        <f>Table21[[#This Row],[Background]]/Table21[[#This Row],[TOTAL]]</f>
        <v>0</v>
      </c>
      <c r="W174" s="2">
        <f>SUM(Table2125[[#This Row],[Creation]:[Background]])</f>
        <v>1</v>
      </c>
    </row>
    <row r="175" spans="1:23" x14ac:dyDescent="0.2">
      <c r="A175" t="s">
        <v>11575</v>
      </c>
      <c r="B175">
        <v>1</v>
      </c>
      <c r="C175">
        <v>0</v>
      </c>
      <c r="D175">
        <v>0</v>
      </c>
      <c r="E175">
        <f>SUM(Table20[[#This Row],[Use]:[Background]])</f>
        <v>1</v>
      </c>
      <c r="G175" t="s">
        <v>11575</v>
      </c>
      <c r="H175">
        <v>1</v>
      </c>
      <c r="I175">
        <v>0</v>
      </c>
      <c r="J175">
        <v>0</v>
      </c>
      <c r="K175" s="2">
        <f>SUM(Table21[[#This Row],[Use]:[Background]])</f>
        <v>1</v>
      </c>
      <c r="M175" t="s">
        <v>11575</v>
      </c>
      <c r="N175">
        <f>Table20[[#This Row],[Creation]]/Table20[[#This Row],[TOTAL]]</f>
        <v>0</v>
      </c>
      <c r="O175">
        <f>Table20[[#This Row],[Use]]/Table20[[#This Row],[TOTAL]]</f>
        <v>1</v>
      </c>
      <c r="P175">
        <f>Table20[[#This Row],[Background]]/Table20[[#This Row],[TOTAL]]</f>
        <v>0</v>
      </c>
      <c r="Q175" s="2">
        <f>SUM(Table2023[[#This Row],[Creation]:[Background]])</f>
        <v>1</v>
      </c>
      <c r="S175" t="s">
        <v>11575</v>
      </c>
      <c r="T175">
        <f>Table21[[#This Row],[Creation]]/Table21[[#This Row],[TOTAL]]</f>
        <v>0</v>
      </c>
      <c r="U175">
        <f>Table21[[#This Row],[Use]]/Table21[[#This Row],[TOTAL]]</f>
        <v>1</v>
      </c>
      <c r="V175">
        <f>Table21[[#This Row],[Background]]/Table21[[#This Row],[TOTAL]]</f>
        <v>0</v>
      </c>
      <c r="W175" s="2">
        <f>SUM(Table2125[[#This Row],[Creation]:[Background]])</f>
        <v>1</v>
      </c>
    </row>
    <row r="176" spans="1:23" x14ac:dyDescent="0.2">
      <c r="A176" t="s">
        <v>12341</v>
      </c>
      <c r="B176">
        <v>1</v>
      </c>
      <c r="C176">
        <v>0</v>
      </c>
      <c r="D176">
        <v>0</v>
      </c>
      <c r="E176">
        <f>SUM(Table20[[#This Row],[Use]:[Background]])</f>
        <v>1</v>
      </c>
      <c r="G176" t="s">
        <v>12341</v>
      </c>
      <c r="H176">
        <v>0</v>
      </c>
      <c r="I176">
        <v>0</v>
      </c>
      <c r="J176">
        <v>1</v>
      </c>
      <c r="K176" s="2">
        <f>SUM(Table21[[#This Row],[Use]:[Background]])</f>
        <v>1</v>
      </c>
      <c r="M176" t="s">
        <v>12341</v>
      </c>
      <c r="N176">
        <f>Table20[[#This Row],[Creation]]/Table20[[#This Row],[TOTAL]]</f>
        <v>0</v>
      </c>
      <c r="O176">
        <f>Table20[[#This Row],[Use]]/Table20[[#This Row],[TOTAL]]</f>
        <v>1</v>
      </c>
      <c r="P176">
        <f>Table20[[#This Row],[Background]]/Table20[[#This Row],[TOTAL]]</f>
        <v>0</v>
      </c>
      <c r="Q176" s="2">
        <f>SUM(Table2023[[#This Row],[Creation]:[Background]])</f>
        <v>1</v>
      </c>
      <c r="S176" t="s">
        <v>12341</v>
      </c>
      <c r="T176">
        <f>Table21[[#This Row],[Creation]]/Table21[[#This Row],[TOTAL]]</f>
        <v>0</v>
      </c>
      <c r="U176">
        <f>Table21[[#This Row],[Use]]/Table21[[#This Row],[TOTAL]]</f>
        <v>0</v>
      </c>
      <c r="V176">
        <f>Table21[[#This Row],[Background]]/Table21[[#This Row],[TOTAL]]</f>
        <v>1</v>
      </c>
      <c r="W176" s="2">
        <f>SUM(Table2125[[#This Row],[Creation]:[Background]])</f>
        <v>1</v>
      </c>
    </row>
    <row r="177" spans="1:23" x14ac:dyDescent="0.2">
      <c r="A177" t="s">
        <v>12546</v>
      </c>
      <c r="B177">
        <v>0</v>
      </c>
      <c r="C177">
        <v>0</v>
      </c>
      <c r="D177">
        <v>1</v>
      </c>
      <c r="E177">
        <f>SUM(Table20[[#This Row],[Use]:[Background]])</f>
        <v>1</v>
      </c>
      <c r="G177" t="s">
        <v>12546</v>
      </c>
      <c r="H177">
        <v>0</v>
      </c>
      <c r="I177">
        <v>0</v>
      </c>
      <c r="J177">
        <v>1</v>
      </c>
      <c r="K177" s="2">
        <f>SUM(Table21[[#This Row],[Use]:[Background]])</f>
        <v>1</v>
      </c>
      <c r="M177" t="s">
        <v>12546</v>
      </c>
      <c r="N177">
        <f>Table20[[#This Row],[Creation]]/Table20[[#This Row],[TOTAL]]</f>
        <v>0</v>
      </c>
      <c r="O177">
        <f>Table20[[#This Row],[Use]]/Table20[[#This Row],[TOTAL]]</f>
        <v>0</v>
      </c>
      <c r="P177">
        <f>Table20[[#This Row],[Background]]/Table20[[#This Row],[TOTAL]]</f>
        <v>1</v>
      </c>
      <c r="Q177" s="2">
        <f>SUM(Table2023[[#This Row],[Creation]:[Background]])</f>
        <v>1</v>
      </c>
      <c r="S177" t="s">
        <v>12546</v>
      </c>
      <c r="T177">
        <f>Table21[[#This Row],[Creation]]/Table21[[#This Row],[TOTAL]]</f>
        <v>0</v>
      </c>
      <c r="U177">
        <f>Table21[[#This Row],[Use]]/Table21[[#This Row],[TOTAL]]</f>
        <v>0</v>
      </c>
      <c r="V177">
        <f>Table21[[#This Row],[Background]]/Table21[[#This Row],[TOTAL]]</f>
        <v>1</v>
      </c>
      <c r="W177" s="2">
        <f>SUM(Table2125[[#This Row],[Creation]:[Background]])</f>
        <v>1</v>
      </c>
    </row>
    <row r="178" spans="1:23" x14ac:dyDescent="0.2">
      <c r="A178" t="s">
        <v>12351</v>
      </c>
      <c r="B178">
        <v>3</v>
      </c>
      <c r="C178">
        <v>0</v>
      </c>
      <c r="D178">
        <v>0</v>
      </c>
      <c r="E178">
        <f>SUM(Table20[[#This Row],[Use]:[Background]])</f>
        <v>3</v>
      </c>
      <c r="G178" t="s">
        <v>12351</v>
      </c>
      <c r="H178">
        <v>1</v>
      </c>
      <c r="I178">
        <v>0</v>
      </c>
      <c r="J178">
        <v>2</v>
      </c>
      <c r="K178" s="2">
        <f>SUM(Table21[[#This Row],[Use]:[Background]])</f>
        <v>3</v>
      </c>
      <c r="M178" t="s">
        <v>12351</v>
      </c>
      <c r="N178">
        <f>Table20[[#This Row],[Creation]]/Table20[[#This Row],[TOTAL]]</f>
        <v>0</v>
      </c>
      <c r="O178">
        <f>Table20[[#This Row],[Use]]/Table20[[#This Row],[TOTAL]]</f>
        <v>1</v>
      </c>
      <c r="P178">
        <f>Table20[[#This Row],[Background]]/Table20[[#This Row],[TOTAL]]</f>
        <v>0</v>
      </c>
      <c r="Q178" s="2">
        <f>SUM(Table2023[[#This Row],[Creation]:[Background]])</f>
        <v>1</v>
      </c>
      <c r="S178" t="s">
        <v>12351</v>
      </c>
      <c r="T178">
        <f>Table21[[#This Row],[Creation]]/Table21[[#This Row],[TOTAL]]</f>
        <v>0</v>
      </c>
      <c r="U178">
        <f>Table21[[#This Row],[Use]]/Table21[[#This Row],[TOTAL]]</f>
        <v>0.33333333333333331</v>
      </c>
      <c r="V178">
        <f>Table21[[#This Row],[Background]]/Table21[[#This Row],[TOTAL]]</f>
        <v>0.66666666666666663</v>
      </c>
      <c r="W178" s="2">
        <f>SUM(Table2125[[#This Row],[Creation]:[Background]])</f>
        <v>1</v>
      </c>
    </row>
    <row r="179" spans="1:23" x14ac:dyDescent="0.2">
      <c r="A179" t="s">
        <v>11551</v>
      </c>
      <c r="B179">
        <v>0</v>
      </c>
      <c r="C179">
        <v>1</v>
      </c>
      <c r="D179">
        <v>0</v>
      </c>
      <c r="E179">
        <f>SUM(Table20[[#This Row],[Use]:[Background]])</f>
        <v>1</v>
      </c>
      <c r="G179" t="s">
        <v>11551</v>
      </c>
      <c r="H179">
        <v>0</v>
      </c>
      <c r="I179">
        <v>1</v>
      </c>
      <c r="J179">
        <v>0</v>
      </c>
      <c r="K179" s="2">
        <f>SUM(Table21[[#This Row],[Use]:[Background]])</f>
        <v>1</v>
      </c>
      <c r="M179" t="s">
        <v>11551</v>
      </c>
      <c r="N179">
        <f>Table20[[#This Row],[Creation]]/Table20[[#This Row],[TOTAL]]</f>
        <v>1</v>
      </c>
      <c r="O179">
        <f>Table20[[#This Row],[Use]]/Table20[[#This Row],[TOTAL]]</f>
        <v>0</v>
      </c>
      <c r="P179">
        <f>Table20[[#This Row],[Background]]/Table20[[#This Row],[TOTAL]]</f>
        <v>0</v>
      </c>
      <c r="Q179" s="2">
        <f>SUM(Table2023[[#This Row],[Creation]:[Background]])</f>
        <v>1</v>
      </c>
      <c r="S179" t="s">
        <v>11551</v>
      </c>
      <c r="T179">
        <f>Table21[[#This Row],[Creation]]/Table21[[#This Row],[TOTAL]]</f>
        <v>1</v>
      </c>
      <c r="U179">
        <f>Table21[[#This Row],[Use]]/Table21[[#This Row],[TOTAL]]</f>
        <v>0</v>
      </c>
      <c r="V179">
        <f>Table21[[#This Row],[Background]]/Table21[[#This Row],[TOTAL]]</f>
        <v>0</v>
      </c>
      <c r="W179" s="2">
        <f>SUM(Table2125[[#This Row],[Creation]:[Background]])</f>
        <v>1</v>
      </c>
    </row>
    <row r="180" spans="1:23" x14ac:dyDescent="0.2">
      <c r="A180" t="s">
        <v>11810</v>
      </c>
      <c r="B180">
        <v>1</v>
      </c>
      <c r="C180">
        <v>0</v>
      </c>
      <c r="D180">
        <v>0</v>
      </c>
      <c r="E180">
        <f>SUM(Table20[[#This Row],[Use]:[Background]])</f>
        <v>1</v>
      </c>
      <c r="G180" t="s">
        <v>11810</v>
      </c>
      <c r="H180">
        <v>1</v>
      </c>
      <c r="I180">
        <v>0</v>
      </c>
      <c r="J180">
        <v>0</v>
      </c>
      <c r="K180" s="2">
        <f>SUM(Table21[[#This Row],[Use]:[Background]])</f>
        <v>1</v>
      </c>
      <c r="M180" t="s">
        <v>11810</v>
      </c>
      <c r="N180">
        <f>Table20[[#This Row],[Creation]]/Table20[[#This Row],[TOTAL]]</f>
        <v>0</v>
      </c>
      <c r="O180">
        <f>Table20[[#This Row],[Use]]/Table20[[#This Row],[TOTAL]]</f>
        <v>1</v>
      </c>
      <c r="P180">
        <f>Table20[[#This Row],[Background]]/Table20[[#This Row],[TOTAL]]</f>
        <v>0</v>
      </c>
      <c r="Q180" s="2">
        <f>SUM(Table2023[[#This Row],[Creation]:[Background]])</f>
        <v>1</v>
      </c>
      <c r="S180" t="s">
        <v>11810</v>
      </c>
      <c r="T180">
        <f>Table21[[#This Row],[Creation]]/Table21[[#This Row],[TOTAL]]</f>
        <v>0</v>
      </c>
      <c r="U180">
        <f>Table21[[#This Row],[Use]]/Table21[[#This Row],[TOTAL]]</f>
        <v>1</v>
      </c>
      <c r="V180">
        <f>Table21[[#This Row],[Background]]/Table21[[#This Row],[TOTAL]]</f>
        <v>0</v>
      </c>
      <c r="W180" s="2">
        <f>SUM(Table2125[[#This Row],[Creation]:[Background]])</f>
        <v>1</v>
      </c>
    </row>
    <row r="181" spans="1:23" x14ac:dyDescent="0.2">
      <c r="A181" t="s">
        <v>12226</v>
      </c>
      <c r="B181">
        <v>2</v>
      </c>
      <c r="C181">
        <v>0</v>
      </c>
      <c r="D181">
        <v>0</v>
      </c>
      <c r="E181">
        <f>SUM(Table20[[#This Row],[Use]:[Background]])</f>
        <v>2</v>
      </c>
      <c r="G181" t="s">
        <v>12226</v>
      </c>
      <c r="H181">
        <v>2</v>
      </c>
      <c r="I181">
        <v>0</v>
      </c>
      <c r="J181">
        <v>0</v>
      </c>
      <c r="K181" s="2">
        <f>SUM(Table21[[#This Row],[Use]:[Background]])</f>
        <v>2</v>
      </c>
      <c r="M181" t="s">
        <v>12226</v>
      </c>
      <c r="N181">
        <f>Table20[[#This Row],[Creation]]/Table20[[#This Row],[TOTAL]]</f>
        <v>0</v>
      </c>
      <c r="O181">
        <f>Table20[[#This Row],[Use]]/Table20[[#This Row],[TOTAL]]</f>
        <v>1</v>
      </c>
      <c r="P181">
        <f>Table20[[#This Row],[Background]]/Table20[[#This Row],[TOTAL]]</f>
        <v>0</v>
      </c>
      <c r="Q181" s="2">
        <f>SUM(Table2023[[#This Row],[Creation]:[Background]])</f>
        <v>1</v>
      </c>
      <c r="S181" t="s">
        <v>12226</v>
      </c>
      <c r="T181">
        <f>Table21[[#This Row],[Creation]]/Table21[[#This Row],[TOTAL]]</f>
        <v>0</v>
      </c>
      <c r="U181">
        <f>Table21[[#This Row],[Use]]/Table21[[#This Row],[TOTAL]]</f>
        <v>1</v>
      </c>
      <c r="V181">
        <f>Table21[[#This Row],[Background]]/Table21[[#This Row],[TOTAL]]</f>
        <v>0</v>
      </c>
      <c r="W181" s="2">
        <f>SUM(Table2125[[#This Row],[Creation]:[Background]])</f>
        <v>1</v>
      </c>
    </row>
    <row r="182" spans="1:23" x14ac:dyDescent="0.2">
      <c r="A182" t="s">
        <v>12619</v>
      </c>
      <c r="B182">
        <v>1</v>
      </c>
      <c r="C182">
        <v>0</v>
      </c>
      <c r="D182">
        <v>0</v>
      </c>
      <c r="E182">
        <f>SUM(Table20[[#This Row],[Use]:[Background]])</f>
        <v>1</v>
      </c>
      <c r="G182" t="s">
        <v>12619</v>
      </c>
      <c r="H182">
        <v>1</v>
      </c>
      <c r="I182">
        <v>0</v>
      </c>
      <c r="J182">
        <v>0</v>
      </c>
      <c r="K182" s="2">
        <f>SUM(Table21[[#This Row],[Use]:[Background]])</f>
        <v>1</v>
      </c>
      <c r="M182" t="s">
        <v>12619</v>
      </c>
      <c r="N182">
        <f>Table20[[#This Row],[Creation]]/Table20[[#This Row],[TOTAL]]</f>
        <v>0</v>
      </c>
      <c r="O182">
        <f>Table20[[#This Row],[Use]]/Table20[[#This Row],[TOTAL]]</f>
        <v>1</v>
      </c>
      <c r="P182">
        <f>Table20[[#This Row],[Background]]/Table20[[#This Row],[TOTAL]]</f>
        <v>0</v>
      </c>
      <c r="Q182" s="2">
        <f>SUM(Table2023[[#This Row],[Creation]:[Background]])</f>
        <v>1</v>
      </c>
      <c r="S182" t="s">
        <v>12619</v>
      </c>
      <c r="T182">
        <f>Table21[[#This Row],[Creation]]/Table21[[#This Row],[TOTAL]]</f>
        <v>0</v>
      </c>
      <c r="U182">
        <f>Table21[[#This Row],[Use]]/Table21[[#This Row],[TOTAL]]</f>
        <v>1</v>
      </c>
      <c r="V182">
        <f>Table21[[#This Row],[Background]]/Table21[[#This Row],[TOTAL]]</f>
        <v>0</v>
      </c>
      <c r="W182" s="2">
        <f>SUM(Table2125[[#This Row],[Creation]:[Background]])</f>
        <v>1</v>
      </c>
    </row>
    <row r="183" spans="1:23" x14ac:dyDescent="0.2">
      <c r="A183" t="s">
        <v>12414</v>
      </c>
      <c r="B183">
        <v>1</v>
      </c>
      <c r="C183">
        <v>0</v>
      </c>
      <c r="D183">
        <v>0</v>
      </c>
      <c r="E183">
        <f>SUM(Table20[[#This Row],[Use]:[Background]])</f>
        <v>1</v>
      </c>
      <c r="G183" t="s">
        <v>12414</v>
      </c>
      <c r="H183">
        <v>0</v>
      </c>
      <c r="I183">
        <v>1</v>
      </c>
      <c r="J183">
        <v>0</v>
      </c>
      <c r="K183" s="2">
        <f>SUM(Table21[[#This Row],[Use]:[Background]])</f>
        <v>1</v>
      </c>
      <c r="M183" t="s">
        <v>12414</v>
      </c>
      <c r="N183">
        <f>Table20[[#This Row],[Creation]]/Table20[[#This Row],[TOTAL]]</f>
        <v>0</v>
      </c>
      <c r="O183">
        <f>Table20[[#This Row],[Use]]/Table20[[#This Row],[TOTAL]]</f>
        <v>1</v>
      </c>
      <c r="P183">
        <f>Table20[[#This Row],[Background]]/Table20[[#This Row],[TOTAL]]</f>
        <v>0</v>
      </c>
      <c r="Q183" s="2">
        <f>SUM(Table2023[[#This Row],[Creation]:[Background]])</f>
        <v>1</v>
      </c>
      <c r="S183" t="s">
        <v>12414</v>
      </c>
      <c r="T183">
        <f>Table21[[#This Row],[Creation]]/Table21[[#This Row],[TOTAL]]</f>
        <v>1</v>
      </c>
      <c r="U183">
        <f>Table21[[#This Row],[Use]]/Table21[[#This Row],[TOTAL]]</f>
        <v>0</v>
      </c>
      <c r="V183">
        <f>Table21[[#This Row],[Background]]/Table21[[#This Row],[TOTAL]]</f>
        <v>0</v>
      </c>
      <c r="W183" s="2">
        <f>SUM(Table2125[[#This Row],[Creation]:[Background]])</f>
        <v>1</v>
      </c>
    </row>
    <row r="184" spans="1:23" x14ac:dyDescent="0.2">
      <c r="A184" t="s">
        <v>11871</v>
      </c>
      <c r="B184">
        <v>1</v>
      </c>
      <c r="C184">
        <v>0</v>
      </c>
      <c r="D184">
        <v>0</v>
      </c>
      <c r="E184">
        <f>SUM(Table20[[#This Row],[Use]:[Background]])</f>
        <v>1</v>
      </c>
      <c r="G184" t="s">
        <v>11871</v>
      </c>
      <c r="H184">
        <v>1</v>
      </c>
      <c r="I184">
        <v>0</v>
      </c>
      <c r="J184">
        <v>0</v>
      </c>
      <c r="K184" s="2">
        <f>SUM(Table21[[#This Row],[Use]:[Background]])</f>
        <v>1</v>
      </c>
      <c r="M184" t="s">
        <v>11871</v>
      </c>
      <c r="N184">
        <f>Table20[[#This Row],[Creation]]/Table20[[#This Row],[TOTAL]]</f>
        <v>0</v>
      </c>
      <c r="O184">
        <f>Table20[[#This Row],[Use]]/Table20[[#This Row],[TOTAL]]</f>
        <v>1</v>
      </c>
      <c r="P184">
        <f>Table20[[#This Row],[Background]]/Table20[[#This Row],[TOTAL]]</f>
        <v>0</v>
      </c>
      <c r="Q184" s="2">
        <f>SUM(Table2023[[#This Row],[Creation]:[Background]])</f>
        <v>1</v>
      </c>
      <c r="S184" t="s">
        <v>11871</v>
      </c>
      <c r="T184">
        <f>Table21[[#This Row],[Creation]]/Table21[[#This Row],[TOTAL]]</f>
        <v>0</v>
      </c>
      <c r="U184">
        <f>Table21[[#This Row],[Use]]/Table21[[#This Row],[TOTAL]]</f>
        <v>1</v>
      </c>
      <c r="V184">
        <f>Table21[[#This Row],[Background]]/Table21[[#This Row],[TOTAL]]</f>
        <v>0</v>
      </c>
      <c r="W184" s="2">
        <f>SUM(Table2125[[#This Row],[Creation]:[Background]])</f>
        <v>1</v>
      </c>
    </row>
    <row r="185" spans="1:23" x14ac:dyDescent="0.2">
      <c r="A185" t="s">
        <v>11648</v>
      </c>
      <c r="B185">
        <v>3</v>
      </c>
      <c r="C185">
        <v>1</v>
      </c>
      <c r="D185">
        <v>0</v>
      </c>
      <c r="E185">
        <f>SUM(Table20[[#This Row],[Use]:[Background]])</f>
        <v>4</v>
      </c>
      <c r="G185" t="s">
        <v>11648</v>
      </c>
      <c r="H185">
        <v>3</v>
      </c>
      <c r="I185">
        <v>1</v>
      </c>
      <c r="J185">
        <v>0</v>
      </c>
      <c r="K185" s="2">
        <f>SUM(Table21[[#This Row],[Use]:[Background]])</f>
        <v>4</v>
      </c>
      <c r="M185" t="s">
        <v>11648</v>
      </c>
      <c r="N185">
        <f>Table20[[#This Row],[Creation]]/Table20[[#This Row],[TOTAL]]</f>
        <v>0.25</v>
      </c>
      <c r="O185">
        <f>Table20[[#This Row],[Use]]/Table20[[#This Row],[TOTAL]]</f>
        <v>0.75</v>
      </c>
      <c r="P185">
        <f>Table20[[#This Row],[Background]]/Table20[[#This Row],[TOTAL]]</f>
        <v>0</v>
      </c>
      <c r="Q185" s="2">
        <f>SUM(Table2023[[#This Row],[Creation]:[Background]])</f>
        <v>1</v>
      </c>
      <c r="S185" t="s">
        <v>11648</v>
      </c>
      <c r="T185">
        <f>Table21[[#This Row],[Creation]]/Table21[[#This Row],[TOTAL]]</f>
        <v>0.25</v>
      </c>
      <c r="U185">
        <f>Table21[[#This Row],[Use]]/Table21[[#This Row],[TOTAL]]</f>
        <v>0.75</v>
      </c>
      <c r="V185">
        <f>Table21[[#This Row],[Background]]/Table21[[#This Row],[TOTAL]]</f>
        <v>0</v>
      </c>
      <c r="W185" s="2">
        <f>SUM(Table2125[[#This Row],[Creation]:[Background]])</f>
        <v>1</v>
      </c>
    </row>
    <row r="186" spans="1:23" x14ac:dyDescent="0.2">
      <c r="A186" t="s">
        <v>12561</v>
      </c>
      <c r="B186">
        <v>1</v>
      </c>
      <c r="C186">
        <v>0</v>
      </c>
      <c r="D186">
        <v>0</v>
      </c>
      <c r="E186">
        <f>SUM(Table20[[#This Row],[Use]:[Background]])</f>
        <v>1</v>
      </c>
      <c r="G186" t="s">
        <v>12561</v>
      </c>
      <c r="H186">
        <v>1</v>
      </c>
      <c r="I186">
        <v>0</v>
      </c>
      <c r="J186">
        <v>0</v>
      </c>
      <c r="K186" s="2">
        <f>SUM(Table21[[#This Row],[Use]:[Background]])</f>
        <v>1</v>
      </c>
      <c r="M186" t="s">
        <v>12561</v>
      </c>
      <c r="N186">
        <f>Table20[[#This Row],[Creation]]/Table20[[#This Row],[TOTAL]]</f>
        <v>0</v>
      </c>
      <c r="O186">
        <f>Table20[[#This Row],[Use]]/Table20[[#This Row],[TOTAL]]</f>
        <v>1</v>
      </c>
      <c r="P186">
        <f>Table20[[#This Row],[Background]]/Table20[[#This Row],[TOTAL]]</f>
        <v>0</v>
      </c>
      <c r="Q186" s="2">
        <f>SUM(Table2023[[#This Row],[Creation]:[Background]])</f>
        <v>1</v>
      </c>
      <c r="S186" t="s">
        <v>12561</v>
      </c>
      <c r="T186">
        <f>Table21[[#This Row],[Creation]]/Table21[[#This Row],[TOTAL]]</f>
        <v>0</v>
      </c>
      <c r="U186">
        <f>Table21[[#This Row],[Use]]/Table21[[#This Row],[TOTAL]]</f>
        <v>1</v>
      </c>
      <c r="V186">
        <f>Table21[[#This Row],[Background]]/Table21[[#This Row],[TOTAL]]</f>
        <v>0</v>
      </c>
      <c r="W186" s="2">
        <f>SUM(Table2125[[#This Row],[Creation]:[Background]])</f>
        <v>1</v>
      </c>
    </row>
    <row r="187" spans="1:23" x14ac:dyDescent="0.2">
      <c r="A187" t="s">
        <v>11990</v>
      </c>
      <c r="B187">
        <v>1</v>
      </c>
      <c r="C187">
        <v>1</v>
      </c>
      <c r="D187">
        <v>0</v>
      </c>
      <c r="E187">
        <f>SUM(Table20[[#This Row],[Use]:[Background]])</f>
        <v>2</v>
      </c>
      <c r="G187" t="s">
        <v>11990</v>
      </c>
      <c r="H187">
        <v>1</v>
      </c>
      <c r="I187">
        <v>1</v>
      </c>
      <c r="J187">
        <v>0</v>
      </c>
      <c r="K187" s="2">
        <f>SUM(Table21[[#This Row],[Use]:[Background]])</f>
        <v>2</v>
      </c>
      <c r="M187" t="s">
        <v>11990</v>
      </c>
      <c r="N187">
        <f>Table20[[#This Row],[Creation]]/Table20[[#This Row],[TOTAL]]</f>
        <v>0.5</v>
      </c>
      <c r="O187">
        <f>Table20[[#This Row],[Use]]/Table20[[#This Row],[TOTAL]]</f>
        <v>0.5</v>
      </c>
      <c r="P187">
        <f>Table20[[#This Row],[Background]]/Table20[[#This Row],[TOTAL]]</f>
        <v>0</v>
      </c>
      <c r="Q187" s="2">
        <f>SUM(Table2023[[#This Row],[Creation]:[Background]])</f>
        <v>1</v>
      </c>
      <c r="S187" t="s">
        <v>11990</v>
      </c>
      <c r="T187">
        <f>Table21[[#This Row],[Creation]]/Table21[[#This Row],[TOTAL]]</f>
        <v>0.5</v>
      </c>
      <c r="U187">
        <f>Table21[[#This Row],[Use]]/Table21[[#This Row],[TOTAL]]</f>
        <v>0.5</v>
      </c>
      <c r="V187">
        <f>Table21[[#This Row],[Background]]/Table21[[#This Row],[TOTAL]]</f>
        <v>0</v>
      </c>
      <c r="W187" s="2">
        <f>SUM(Table2125[[#This Row],[Creation]:[Background]])</f>
        <v>1</v>
      </c>
    </row>
    <row r="188" spans="1:23" x14ac:dyDescent="0.2">
      <c r="A188" t="s">
        <v>11679</v>
      </c>
      <c r="B188">
        <v>1</v>
      </c>
      <c r="C188">
        <v>0</v>
      </c>
      <c r="D188">
        <v>0</v>
      </c>
      <c r="E188">
        <f>SUM(Table20[[#This Row],[Use]:[Background]])</f>
        <v>1</v>
      </c>
      <c r="G188" t="s">
        <v>11679</v>
      </c>
      <c r="H188">
        <v>0</v>
      </c>
      <c r="I188">
        <v>1</v>
      </c>
      <c r="J188">
        <v>0</v>
      </c>
      <c r="K188" s="2">
        <f>SUM(Table21[[#This Row],[Use]:[Background]])</f>
        <v>1</v>
      </c>
      <c r="M188" t="s">
        <v>11679</v>
      </c>
      <c r="N188">
        <f>Table20[[#This Row],[Creation]]/Table20[[#This Row],[TOTAL]]</f>
        <v>0</v>
      </c>
      <c r="O188">
        <f>Table20[[#This Row],[Use]]/Table20[[#This Row],[TOTAL]]</f>
        <v>1</v>
      </c>
      <c r="P188">
        <f>Table20[[#This Row],[Background]]/Table20[[#This Row],[TOTAL]]</f>
        <v>0</v>
      </c>
      <c r="Q188" s="2">
        <f>SUM(Table2023[[#This Row],[Creation]:[Background]])</f>
        <v>1</v>
      </c>
      <c r="S188" t="s">
        <v>11679</v>
      </c>
      <c r="T188">
        <f>Table21[[#This Row],[Creation]]/Table21[[#This Row],[TOTAL]]</f>
        <v>1</v>
      </c>
      <c r="U188">
        <f>Table21[[#This Row],[Use]]/Table21[[#This Row],[TOTAL]]</f>
        <v>0</v>
      </c>
      <c r="V188">
        <f>Table21[[#This Row],[Background]]/Table21[[#This Row],[TOTAL]]</f>
        <v>0</v>
      </c>
      <c r="W188" s="2">
        <f>SUM(Table2125[[#This Row],[Creation]:[Background]])</f>
        <v>1</v>
      </c>
    </row>
    <row r="189" spans="1:23" x14ac:dyDescent="0.2">
      <c r="A189" t="s">
        <v>12306</v>
      </c>
      <c r="B189">
        <v>1</v>
      </c>
      <c r="C189">
        <v>0</v>
      </c>
      <c r="D189">
        <v>0</v>
      </c>
      <c r="E189">
        <f>SUM(Table20[[#This Row],[Use]:[Background]])</f>
        <v>1</v>
      </c>
      <c r="G189" t="s">
        <v>12306</v>
      </c>
      <c r="H189">
        <v>1</v>
      </c>
      <c r="I189">
        <v>0</v>
      </c>
      <c r="J189">
        <v>0</v>
      </c>
      <c r="K189" s="2">
        <f>SUM(Table21[[#This Row],[Use]:[Background]])</f>
        <v>1</v>
      </c>
      <c r="M189" t="s">
        <v>12306</v>
      </c>
      <c r="N189">
        <f>Table20[[#This Row],[Creation]]/Table20[[#This Row],[TOTAL]]</f>
        <v>0</v>
      </c>
      <c r="O189">
        <f>Table20[[#This Row],[Use]]/Table20[[#This Row],[TOTAL]]</f>
        <v>1</v>
      </c>
      <c r="P189">
        <f>Table20[[#This Row],[Background]]/Table20[[#This Row],[TOTAL]]</f>
        <v>0</v>
      </c>
      <c r="Q189" s="2">
        <f>SUM(Table2023[[#This Row],[Creation]:[Background]])</f>
        <v>1</v>
      </c>
      <c r="S189" t="s">
        <v>12306</v>
      </c>
      <c r="T189">
        <f>Table21[[#This Row],[Creation]]/Table21[[#This Row],[TOTAL]]</f>
        <v>0</v>
      </c>
      <c r="U189">
        <f>Table21[[#This Row],[Use]]/Table21[[#This Row],[TOTAL]]</f>
        <v>1</v>
      </c>
      <c r="V189">
        <f>Table21[[#This Row],[Background]]/Table21[[#This Row],[TOTAL]]</f>
        <v>0</v>
      </c>
      <c r="W189" s="2">
        <f>SUM(Table2125[[#This Row],[Creation]:[Background]])</f>
        <v>1</v>
      </c>
    </row>
    <row r="190" spans="1:23" x14ac:dyDescent="0.2">
      <c r="A190" t="s">
        <v>11620</v>
      </c>
      <c r="B190">
        <v>1</v>
      </c>
      <c r="C190">
        <v>0</v>
      </c>
      <c r="D190">
        <v>0</v>
      </c>
      <c r="E190">
        <f>SUM(Table20[[#This Row],[Use]:[Background]])</f>
        <v>1</v>
      </c>
      <c r="G190" t="s">
        <v>11620</v>
      </c>
      <c r="H190">
        <v>1</v>
      </c>
      <c r="I190">
        <v>0</v>
      </c>
      <c r="J190">
        <v>0</v>
      </c>
      <c r="K190" s="2">
        <f>SUM(Table21[[#This Row],[Use]:[Background]])</f>
        <v>1</v>
      </c>
      <c r="M190" t="s">
        <v>11620</v>
      </c>
      <c r="N190">
        <f>Table20[[#This Row],[Creation]]/Table20[[#This Row],[TOTAL]]</f>
        <v>0</v>
      </c>
      <c r="O190">
        <f>Table20[[#This Row],[Use]]/Table20[[#This Row],[TOTAL]]</f>
        <v>1</v>
      </c>
      <c r="P190">
        <f>Table20[[#This Row],[Background]]/Table20[[#This Row],[TOTAL]]</f>
        <v>0</v>
      </c>
      <c r="Q190" s="2">
        <f>SUM(Table2023[[#This Row],[Creation]:[Background]])</f>
        <v>1</v>
      </c>
      <c r="S190" t="s">
        <v>11620</v>
      </c>
      <c r="T190">
        <f>Table21[[#This Row],[Creation]]/Table21[[#This Row],[TOTAL]]</f>
        <v>0</v>
      </c>
      <c r="U190">
        <f>Table21[[#This Row],[Use]]/Table21[[#This Row],[TOTAL]]</f>
        <v>1</v>
      </c>
      <c r="V190">
        <f>Table21[[#This Row],[Background]]/Table21[[#This Row],[TOTAL]]</f>
        <v>0</v>
      </c>
      <c r="W190" s="2">
        <f>SUM(Table2125[[#This Row],[Creation]:[Background]])</f>
        <v>1</v>
      </c>
    </row>
    <row r="191" spans="1:23" x14ac:dyDescent="0.2">
      <c r="A191" t="s">
        <v>11613</v>
      </c>
      <c r="B191">
        <v>2</v>
      </c>
      <c r="C191">
        <v>0</v>
      </c>
      <c r="D191">
        <v>0</v>
      </c>
      <c r="E191">
        <f>SUM(Table20[[#This Row],[Use]:[Background]])</f>
        <v>2</v>
      </c>
      <c r="G191" t="s">
        <v>11613</v>
      </c>
      <c r="H191">
        <v>2</v>
      </c>
      <c r="I191">
        <v>0</v>
      </c>
      <c r="J191">
        <v>0</v>
      </c>
      <c r="K191" s="2">
        <f>SUM(Table21[[#This Row],[Use]:[Background]])</f>
        <v>2</v>
      </c>
      <c r="M191" t="s">
        <v>11613</v>
      </c>
      <c r="N191">
        <f>Table20[[#This Row],[Creation]]/Table20[[#This Row],[TOTAL]]</f>
        <v>0</v>
      </c>
      <c r="O191">
        <f>Table20[[#This Row],[Use]]/Table20[[#This Row],[TOTAL]]</f>
        <v>1</v>
      </c>
      <c r="P191">
        <f>Table20[[#This Row],[Background]]/Table20[[#This Row],[TOTAL]]</f>
        <v>0</v>
      </c>
      <c r="Q191" s="2">
        <f>SUM(Table2023[[#This Row],[Creation]:[Background]])</f>
        <v>1</v>
      </c>
      <c r="S191" t="s">
        <v>11613</v>
      </c>
      <c r="T191">
        <f>Table21[[#This Row],[Creation]]/Table21[[#This Row],[TOTAL]]</f>
        <v>0</v>
      </c>
      <c r="U191">
        <f>Table21[[#This Row],[Use]]/Table21[[#This Row],[TOTAL]]</f>
        <v>1</v>
      </c>
      <c r="V191">
        <f>Table21[[#This Row],[Background]]/Table21[[#This Row],[TOTAL]]</f>
        <v>0</v>
      </c>
      <c r="W191" s="2">
        <f>SUM(Table2125[[#This Row],[Creation]:[Background]])</f>
        <v>1</v>
      </c>
    </row>
    <row r="192" spans="1:23" x14ac:dyDescent="0.2">
      <c r="A192" t="s">
        <v>12434</v>
      </c>
      <c r="B192">
        <v>1</v>
      </c>
      <c r="C192">
        <v>0</v>
      </c>
      <c r="D192">
        <v>0</v>
      </c>
      <c r="E192">
        <f>SUM(Table20[[#This Row],[Use]:[Background]])</f>
        <v>1</v>
      </c>
      <c r="G192" t="s">
        <v>12434</v>
      </c>
      <c r="H192">
        <v>1</v>
      </c>
      <c r="I192">
        <v>0</v>
      </c>
      <c r="J192">
        <v>0</v>
      </c>
      <c r="K192" s="2">
        <f>SUM(Table21[[#This Row],[Use]:[Background]])</f>
        <v>1</v>
      </c>
      <c r="M192" t="s">
        <v>12434</v>
      </c>
      <c r="N192">
        <f>Table20[[#This Row],[Creation]]/Table20[[#This Row],[TOTAL]]</f>
        <v>0</v>
      </c>
      <c r="O192">
        <f>Table20[[#This Row],[Use]]/Table20[[#This Row],[TOTAL]]</f>
        <v>1</v>
      </c>
      <c r="P192">
        <f>Table20[[#This Row],[Background]]/Table20[[#This Row],[TOTAL]]</f>
        <v>0</v>
      </c>
      <c r="Q192" s="2">
        <f>SUM(Table2023[[#This Row],[Creation]:[Background]])</f>
        <v>1</v>
      </c>
      <c r="S192" t="s">
        <v>12434</v>
      </c>
      <c r="T192">
        <f>Table21[[#This Row],[Creation]]/Table21[[#This Row],[TOTAL]]</f>
        <v>0</v>
      </c>
      <c r="U192">
        <f>Table21[[#This Row],[Use]]/Table21[[#This Row],[TOTAL]]</f>
        <v>1</v>
      </c>
      <c r="V192">
        <f>Table21[[#This Row],[Background]]/Table21[[#This Row],[TOTAL]]</f>
        <v>0</v>
      </c>
      <c r="W192" s="2">
        <f>SUM(Table2125[[#This Row],[Creation]:[Background]])</f>
        <v>1</v>
      </c>
    </row>
    <row r="193" spans="1:23" x14ac:dyDescent="0.2">
      <c r="A193" t="s">
        <v>11447</v>
      </c>
      <c r="B193">
        <v>0</v>
      </c>
      <c r="C193">
        <v>2</v>
      </c>
      <c r="D193">
        <v>0</v>
      </c>
      <c r="E193">
        <f>SUM(Table20[[#This Row],[Use]:[Background]])</f>
        <v>2</v>
      </c>
      <c r="G193" t="s">
        <v>11447</v>
      </c>
      <c r="H193">
        <v>0</v>
      </c>
      <c r="I193">
        <v>2</v>
      </c>
      <c r="J193">
        <v>0</v>
      </c>
      <c r="K193" s="2">
        <f>SUM(Table21[[#This Row],[Use]:[Background]])</f>
        <v>2</v>
      </c>
      <c r="M193" t="s">
        <v>11447</v>
      </c>
      <c r="N193">
        <f>Table20[[#This Row],[Creation]]/Table20[[#This Row],[TOTAL]]</f>
        <v>1</v>
      </c>
      <c r="O193">
        <f>Table20[[#This Row],[Use]]/Table20[[#This Row],[TOTAL]]</f>
        <v>0</v>
      </c>
      <c r="P193">
        <f>Table20[[#This Row],[Background]]/Table20[[#This Row],[TOTAL]]</f>
        <v>0</v>
      </c>
      <c r="Q193" s="2">
        <f>SUM(Table2023[[#This Row],[Creation]:[Background]])</f>
        <v>1</v>
      </c>
      <c r="S193" t="s">
        <v>11447</v>
      </c>
      <c r="T193">
        <f>Table21[[#This Row],[Creation]]/Table21[[#This Row],[TOTAL]]</f>
        <v>1</v>
      </c>
      <c r="U193">
        <f>Table21[[#This Row],[Use]]/Table21[[#This Row],[TOTAL]]</f>
        <v>0</v>
      </c>
      <c r="V193">
        <f>Table21[[#This Row],[Background]]/Table21[[#This Row],[TOTAL]]</f>
        <v>0</v>
      </c>
      <c r="W193" s="2">
        <f>SUM(Table2125[[#This Row],[Creation]:[Background]])</f>
        <v>1</v>
      </c>
    </row>
    <row r="194" spans="1:23" x14ac:dyDescent="0.2">
      <c r="A194" t="s">
        <v>12750</v>
      </c>
      <c r="B194">
        <v>1</v>
      </c>
      <c r="C194">
        <v>0</v>
      </c>
      <c r="D194">
        <v>0</v>
      </c>
      <c r="E194">
        <f>SUM(Table20[[#This Row],[Use]:[Background]])</f>
        <v>1</v>
      </c>
      <c r="G194" t="s">
        <v>12750</v>
      </c>
      <c r="H194">
        <v>1</v>
      </c>
      <c r="I194">
        <v>0</v>
      </c>
      <c r="J194">
        <v>0</v>
      </c>
      <c r="K194" s="2">
        <f>SUM(Table21[[#This Row],[Use]:[Background]])</f>
        <v>1</v>
      </c>
      <c r="M194" t="s">
        <v>12750</v>
      </c>
      <c r="N194">
        <f>Table20[[#This Row],[Creation]]/Table20[[#This Row],[TOTAL]]</f>
        <v>0</v>
      </c>
      <c r="O194">
        <f>Table20[[#This Row],[Use]]/Table20[[#This Row],[TOTAL]]</f>
        <v>1</v>
      </c>
      <c r="P194">
        <f>Table20[[#This Row],[Background]]/Table20[[#This Row],[TOTAL]]</f>
        <v>0</v>
      </c>
      <c r="Q194" s="2">
        <f>SUM(Table2023[[#This Row],[Creation]:[Background]])</f>
        <v>1</v>
      </c>
      <c r="S194" t="s">
        <v>12750</v>
      </c>
      <c r="T194">
        <f>Table21[[#This Row],[Creation]]/Table21[[#This Row],[TOTAL]]</f>
        <v>0</v>
      </c>
      <c r="U194">
        <f>Table21[[#This Row],[Use]]/Table21[[#This Row],[TOTAL]]</f>
        <v>1</v>
      </c>
      <c r="V194">
        <f>Table21[[#This Row],[Background]]/Table21[[#This Row],[TOTAL]]</f>
        <v>0</v>
      </c>
      <c r="W194" s="2">
        <f>SUM(Table2125[[#This Row],[Creation]:[Background]])</f>
        <v>1</v>
      </c>
    </row>
    <row r="195" spans="1:23" x14ac:dyDescent="0.2">
      <c r="A195" t="s">
        <v>11371</v>
      </c>
      <c r="B195">
        <v>2</v>
      </c>
      <c r="C195">
        <v>1</v>
      </c>
      <c r="D195">
        <v>0</v>
      </c>
      <c r="E195">
        <f>SUM(Table20[[#This Row],[Use]:[Background]])</f>
        <v>3</v>
      </c>
      <c r="G195" t="s">
        <v>11371</v>
      </c>
      <c r="H195">
        <v>1</v>
      </c>
      <c r="I195">
        <v>2</v>
      </c>
      <c r="J195">
        <v>0</v>
      </c>
      <c r="K195" s="2">
        <f>SUM(Table21[[#This Row],[Use]:[Background]])</f>
        <v>3</v>
      </c>
      <c r="M195" t="s">
        <v>11371</v>
      </c>
      <c r="N195">
        <f>Table20[[#This Row],[Creation]]/Table20[[#This Row],[TOTAL]]</f>
        <v>0.33333333333333331</v>
      </c>
      <c r="O195">
        <f>Table20[[#This Row],[Use]]/Table20[[#This Row],[TOTAL]]</f>
        <v>0.66666666666666663</v>
      </c>
      <c r="P195">
        <f>Table20[[#This Row],[Background]]/Table20[[#This Row],[TOTAL]]</f>
        <v>0</v>
      </c>
      <c r="Q195" s="2">
        <f>SUM(Table2023[[#This Row],[Creation]:[Background]])</f>
        <v>1</v>
      </c>
      <c r="S195" t="s">
        <v>11371</v>
      </c>
      <c r="T195">
        <f>Table21[[#This Row],[Creation]]/Table21[[#This Row],[TOTAL]]</f>
        <v>0.66666666666666663</v>
      </c>
      <c r="U195">
        <f>Table21[[#This Row],[Use]]/Table21[[#This Row],[TOTAL]]</f>
        <v>0.33333333333333331</v>
      </c>
      <c r="V195">
        <f>Table21[[#This Row],[Background]]/Table21[[#This Row],[TOTAL]]</f>
        <v>0</v>
      </c>
      <c r="W195" s="2">
        <f>SUM(Table2125[[#This Row],[Creation]:[Background]])</f>
        <v>1</v>
      </c>
    </row>
    <row r="196" spans="1:23" x14ac:dyDescent="0.2">
      <c r="A196" t="s">
        <v>1057</v>
      </c>
      <c r="B196">
        <v>1</v>
      </c>
      <c r="C196">
        <v>0</v>
      </c>
      <c r="D196">
        <v>0</v>
      </c>
      <c r="E196">
        <f>SUM(Table20[[#This Row],[Use]:[Background]])</f>
        <v>1</v>
      </c>
      <c r="G196" t="s">
        <v>1057</v>
      </c>
      <c r="H196">
        <v>1</v>
      </c>
      <c r="I196">
        <v>0</v>
      </c>
      <c r="J196">
        <v>0</v>
      </c>
      <c r="K196" s="2">
        <f>SUM(Table21[[#This Row],[Use]:[Background]])</f>
        <v>1</v>
      </c>
      <c r="M196" t="s">
        <v>1057</v>
      </c>
      <c r="N196">
        <f>Table20[[#This Row],[Creation]]/Table20[[#This Row],[TOTAL]]</f>
        <v>0</v>
      </c>
      <c r="O196">
        <f>Table20[[#This Row],[Use]]/Table20[[#This Row],[TOTAL]]</f>
        <v>1</v>
      </c>
      <c r="P196">
        <f>Table20[[#This Row],[Background]]/Table20[[#This Row],[TOTAL]]</f>
        <v>0</v>
      </c>
      <c r="Q196" s="2">
        <f>SUM(Table2023[[#This Row],[Creation]:[Background]])</f>
        <v>1</v>
      </c>
      <c r="S196" t="s">
        <v>1057</v>
      </c>
      <c r="T196">
        <f>Table21[[#This Row],[Creation]]/Table21[[#This Row],[TOTAL]]</f>
        <v>0</v>
      </c>
      <c r="U196">
        <f>Table21[[#This Row],[Use]]/Table21[[#This Row],[TOTAL]]</f>
        <v>1</v>
      </c>
      <c r="V196">
        <f>Table21[[#This Row],[Background]]/Table21[[#This Row],[TOTAL]]</f>
        <v>0</v>
      </c>
      <c r="W196" s="2">
        <f>SUM(Table2125[[#This Row],[Creation]:[Background]])</f>
        <v>1</v>
      </c>
    </row>
    <row r="197" spans="1:23" x14ac:dyDescent="0.2">
      <c r="A197" t="s">
        <v>11452</v>
      </c>
      <c r="B197">
        <v>2</v>
      </c>
      <c r="C197">
        <v>1</v>
      </c>
      <c r="D197">
        <v>0</v>
      </c>
      <c r="E197">
        <f>SUM(Table20[[#This Row],[Use]:[Background]])</f>
        <v>3</v>
      </c>
      <c r="G197" t="s">
        <v>11452</v>
      </c>
      <c r="H197">
        <v>1</v>
      </c>
      <c r="I197">
        <v>2</v>
      </c>
      <c r="J197">
        <v>0</v>
      </c>
      <c r="K197" s="2">
        <f>SUM(Table21[[#This Row],[Use]:[Background]])</f>
        <v>3</v>
      </c>
      <c r="M197" t="s">
        <v>11452</v>
      </c>
      <c r="N197">
        <f>Table20[[#This Row],[Creation]]/Table20[[#This Row],[TOTAL]]</f>
        <v>0.33333333333333331</v>
      </c>
      <c r="O197">
        <f>Table20[[#This Row],[Use]]/Table20[[#This Row],[TOTAL]]</f>
        <v>0.66666666666666663</v>
      </c>
      <c r="P197">
        <f>Table20[[#This Row],[Background]]/Table20[[#This Row],[TOTAL]]</f>
        <v>0</v>
      </c>
      <c r="Q197" s="2">
        <f>SUM(Table2023[[#This Row],[Creation]:[Background]])</f>
        <v>1</v>
      </c>
      <c r="S197" t="s">
        <v>11452</v>
      </c>
      <c r="T197">
        <f>Table21[[#This Row],[Creation]]/Table21[[#This Row],[TOTAL]]</f>
        <v>0.66666666666666663</v>
      </c>
      <c r="U197">
        <f>Table21[[#This Row],[Use]]/Table21[[#This Row],[TOTAL]]</f>
        <v>0.33333333333333331</v>
      </c>
      <c r="V197">
        <f>Table21[[#This Row],[Background]]/Table21[[#This Row],[TOTAL]]</f>
        <v>0</v>
      </c>
      <c r="W197" s="2">
        <f>SUM(Table2125[[#This Row],[Creation]:[Background]])</f>
        <v>1</v>
      </c>
    </row>
    <row r="198" spans="1:23" x14ac:dyDescent="0.2">
      <c r="A198" t="s">
        <v>11397</v>
      </c>
      <c r="B198">
        <v>1</v>
      </c>
      <c r="C198">
        <v>0</v>
      </c>
      <c r="D198">
        <v>0</v>
      </c>
      <c r="E198">
        <f>SUM(Table20[[#This Row],[Use]:[Background]])</f>
        <v>1</v>
      </c>
      <c r="G198" t="s">
        <v>11397</v>
      </c>
      <c r="H198">
        <v>1</v>
      </c>
      <c r="I198">
        <v>0</v>
      </c>
      <c r="J198">
        <v>0</v>
      </c>
      <c r="K198" s="2">
        <f>SUM(Table21[[#This Row],[Use]:[Background]])</f>
        <v>1</v>
      </c>
      <c r="M198" t="s">
        <v>11397</v>
      </c>
      <c r="N198">
        <f>Table20[[#This Row],[Creation]]/Table20[[#This Row],[TOTAL]]</f>
        <v>0</v>
      </c>
      <c r="O198">
        <f>Table20[[#This Row],[Use]]/Table20[[#This Row],[TOTAL]]</f>
        <v>1</v>
      </c>
      <c r="P198">
        <f>Table20[[#This Row],[Background]]/Table20[[#This Row],[TOTAL]]</f>
        <v>0</v>
      </c>
      <c r="Q198" s="2">
        <f>SUM(Table2023[[#This Row],[Creation]:[Background]])</f>
        <v>1</v>
      </c>
      <c r="S198" t="s">
        <v>11397</v>
      </c>
      <c r="T198">
        <f>Table21[[#This Row],[Creation]]/Table21[[#This Row],[TOTAL]]</f>
        <v>0</v>
      </c>
      <c r="U198">
        <f>Table21[[#This Row],[Use]]/Table21[[#This Row],[TOTAL]]</f>
        <v>1</v>
      </c>
      <c r="V198">
        <f>Table21[[#This Row],[Background]]/Table21[[#This Row],[TOTAL]]</f>
        <v>0</v>
      </c>
      <c r="W198" s="2">
        <f>SUM(Table2125[[#This Row],[Creation]:[Background]])</f>
        <v>1</v>
      </c>
    </row>
    <row r="199" spans="1:23" x14ac:dyDescent="0.2">
      <c r="A199" t="s">
        <v>11921</v>
      </c>
      <c r="B199">
        <v>1</v>
      </c>
      <c r="C199">
        <v>0</v>
      </c>
      <c r="D199">
        <v>0</v>
      </c>
      <c r="E199">
        <f>SUM(Table20[[#This Row],[Use]:[Background]])</f>
        <v>1</v>
      </c>
      <c r="G199" t="s">
        <v>11921</v>
      </c>
      <c r="H199">
        <v>0</v>
      </c>
      <c r="I199">
        <v>0</v>
      </c>
      <c r="J199">
        <v>1</v>
      </c>
      <c r="K199" s="2">
        <f>SUM(Table21[[#This Row],[Use]:[Background]])</f>
        <v>1</v>
      </c>
      <c r="M199" t="s">
        <v>11921</v>
      </c>
      <c r="N199">
        <f>Table20[[#This Row],[Creation]]/Table20[[#This Row],[TOTAL]]</f>
        <v>0</v>
      </c>
      <c r="O199">
        <f>Table20[[#This Row],[Use]]/Table20[[#This Row],[TOTAL]]</f>
        <v>1</v>
      </c>
      <c r="P199">
        <f>Table20[[#This Row],[Background]]/Table20[[#This Row],[TOTAL]]</f>
        <v>0</v>
      </c>
      <c r="Q199" s="2">
        <f>SUM(Table2023[[#This Row],[Creation]:[Background]])</f>
        <v>1</v>
      </c>
      <c r="S199" t="s">
        <v>11921</v>
      </c>
      <c r="T199">
        <f>Table21[[#This Row],[Creation]]/Table21[[#This Row],[TOTAL]]</f>
        <v>0</v>
      </c>
      <c r="U199">
        <f>Table21[[#This Row],[Use]]/Table21[[#This Row],[TOTAL]]</f>
        <v>0</v>
      </c>
      <c r="V199">
        <f>Table21[[#This Row],[Background]]/Table21[[#This Row],[TOTAL]]</f>
        <v>1</v>
      </c>
      <c r="W199" s="2">
        <f>SUM(Table2125[[#This Row],[Creation]:[Background]])</f>
        <v>1</v>
      </c>
    </row>
    <row r="200" spans="1:23" x14ac:dyDescent="0.2">
      <c r="A200" t="s">
        <v>12283</v>
      </c>
      <c r="B200">
        <v>1</v>
      </c>
      <c r="C200">
        <v>0</v>
      </c>
      <c r="D200">
        <v>0</v>
      </c>
      <c r="E200">
        <f>SUM(Table20[[#This Row],[Use]:[Background]])</f>
        <v>1</v>
      </c>
      <c r="G200" t="s">
        <v>12283</v>
      </c>
      <c r="H200">
        <v>1</v>
      </c>
      <c r="I200">
        <v>0</v>
      </c>
      <c r="J200">
        <v>0</v>
      </c>
      <c r="K200" s="2">
        <f>SUM(Table21[[#This Row],[Use]:[Background]])</f>
        <v>1</v>
      </c>
      <c r="M200" t="s">
        <v>12283</v>
      </c>
      <c r="N200">
        <f>Table20[[#This Row],[Creation]]/Table20[[#This Row],[TOTAL]]</f>
        <v>0</v>
      </c>
      <c r="O200">
        <f>Table20[[#This Row],[Use]]/Table20[[#This Row],[TOTAL]]</f>
        <v>1</v>
      </c>
      <c r="P200">
        <f>Table20[[#This Row],[Background]]/Table20[[#This Row],[TOTAL]]</f>
        <v>0</v>
      </c>
      <c r="Q200" s="2">
        <f>SUM(Table2023[[#This Row],[Creation]:[Background]])</f>
        <v>1</v>
      </c>
      <c r="S200" t="s">
        <v>12283</v>
      </c>
      <c r="T200">
        <f>Table21[[#This Row],[Creation]]/Table21[[#This Row],[TOTAL]]</f>
        <v>0</v>
      </c>
      <c r="U200">
        <f>Table21[[#This Row],[Use]]/Table21[[#This Row],[TOTAL]]</f>
        <v>1</v>
      </c>
      <c r="V200">
        <f>Table21[[#This Row],[Background]]/Table21[[#This Row],[TOTAL]]</f>
        <v>0</v>
      </c>
      <c r="W200" s="2">
        <f>SUM(Table2125[[#This Row],[Creation]:[Background]])</f>
        <v>1</v>
      </c>
    </row>
    <row r="201" spans="1:23" x14ac:dyDescent="0.2">
      <c r="A201" t="s">
        <v>12665</v>
      </c>
      <c r="B201">
        <v>0</v>
      </c>
      <c r="C201">
        <v>1</v>
      </c>
      <c r="D201">
        <v>0</v>
      </c>
      <c r="E201">
        <f>SUM(Table20[[#This Row],[Use]:[Background]])</f>
        <v>1</v>
      </c>
      <c r="G201" t="s">
        <v>12665</v>
      </c>
      <c r="H201">
        <v>0</v>
      </c>
      <c r="I201">
        <v>1</v>
      </c>
      <c r="J201">
        <v>0</v>
      </c>
      <c r="K201" s="2">
        <f>SUM(Table21[[#This Row],[Use]:[Background]])</f>
        <v>1</v>
      </c>
      <c r="M201" t="s">
        <v>12665</v>
      </c>
      <c r="N201">
        <f>Table20[[#This Row],[Creation]]/Table20[[#This Row],[TOTAL]]</f>
        <v>1</v>
      </c>
      <c r="O201">
        <f>Table20[[#This Row],[Use]]/Table20[[#This Row],[TOTAL]]</f>
        <v>0</v>
      </c>
      <c r="P201">
        <f>Table20[[#This Row],[Background]]/Table20[[#This Row],[TOTAL]]</f>
        <v>0</v>
      </c>
      <c r="Q201" s="2">
        <f>SUM(Table2023[[#This Row],[Creation]:[Background]])</f>
        <v>1</v>
      </c>
      <c r="S201" t="s">
        <v>12665</v>
      </c>
      <c r="T201">
        <f>Table21[[#This Row],[Creation]]/Table21[[#This Row],[TOTAL]]</f>
        <v>1</v>
      </c>
      <c r="U201">
        <f>Table21[[#This Row],[Use]]/Table21[[#This Row],[TOTAL]]</f>
        <v>0</v>
      </c>
      <c r="V201">
        <f>Table21[[#This Row],[Background]]/Table21[[#This Row],[TOTAL]]</f>
        <v>0</v>
      </c>
      <c r="W201" s="2">
        <f>SUM(Table2125[[#This Row],[Creation]:[Background]])</f>
        <v>1</v>
      </c>
    </row>
    <row r="202" spans="1:23" x14ac:dyDescent="0.2">
      <c r="A202" t="s">
        <v>11561</v>
      </c>
      <c r="B202">
        <v>1</v>
      </c>
      <c r="C202">
        <v>0</v>
      </c>
      <c r="D202">
        <v>0</v>
      </c>
      <c r="E202">
        <f>SUM(Table20[[#This Row],[Use]:[Background]])</f>
        <v>1</v>
      </c>
      <c r="G202" t="s">
        <v>11561</v>
      </c>
      <c r="H202">
        <v>0</v>
      </c>
      <c r="I202">
        <v>0</v>
      </c>
      <c r="J202">
        <v>1</v>
      </c>
      <c r="K202" s="2">
        <f>SUM(Table21[[#This Row],[Use]:[Background]])</f>
        <v>1</v>
      </c>
      <c r="M202" t="s">
        <v>11561</v>
      </c>
      <c r="N202">
        <f>Table20[[#This Row],[Creation]]/Table20[[#This Row],[TOTAL]]</f>
        <v>0</v>
      </c>
      <c r="O202">
        <f>Table20[[#This Row],[Use]]/Table20[[#This Row],[TOTAL]]</f>
        <v>1</v>
      </c>
      <c r="P202">
        <f>Table20[[#This Row],[Background]]/Table20[[#This Row],[TOTAL]]</f>
        <v>0</v>
      </c>
      <c r="Q202" s="2">
        <f>SUM(Table2023[[#This Row],[Creation]:[Background]])</f>
        <v>1</v>
      </c>
      <c r="S202" t="s">
        <v>11561</v>
      </c>
      <c r="T202">
        <f>Table21[[#This Row],[Creation]]/Table21[[#This Row],[TOTAL]]</f>
        <v>0</v>
      </c>
      <c r="U202">
        <f>Table21[[#This Row],[Use]]/Table21[[#This Row],[TOTAL]]</f>
        <v>0</v>
      </c>
      <c r="V202">
        <f>Table21[[#This Row],[Background]]/Table21[[#This Row],[TOTAL]]</f>
        <v>1</v>
      </c>
      <c r="W202" s="2">
        <f>SUM(Table2125[[#This Row],[Creation]:[Background]])</f>
        <v>1</v>
      </c>
    </row>
    <row r="203" spans="1:23" x14ac:dyDescent="0.2">
      <c r="A203" t="s">
        <v>12731</v>
      </c>
      <c r="B203">
        <v>2</v>
      </c>
      <c r="C203">
        <v>0</v>
      </c>
      <c r="D203">
        <v>0</v>
      </c>
      <c r="E203">
        <f>SUM(Table20[[#This Row],[Use]:[Background]])</f>
        <v>2</v>
      </c>
      <c r="G203" t="s">
        <v>12731</v>
      </c>
      <c r="H203">
        <v>1</v>
      </c>
      <c r="I203">
        <v>1</v>
      </c>
      <c r="J203">
        <v>0</v>
      </c>
      <c r="K203" s="2">
        <f>SUM(Table21[[#This Row],[Use]:[Background]])</f>
        <v>2</v>
      </c>
      <c r="M203" t="s">
        <v>12731</v>
      </c>
      <c r="N203">
        <f>Table20[[#This Row],[Creation]]/Table20[[#This Row],[TOTAL]]</f>
        <v>0</v>
      </c>
      <c r="O203">
        <f>Table20[[#This Row],[Use]]/Table20[[#This Row],[TOTAL]]</f>
        <v>1</v>
      </c>
      <c r="P203">
        <f>Table20[[#This Row],[Background]]/Table20[[#This Row],[TOTAL]]</f>
        <v>0</v>
      </c>
      <c r="Q203" s="2">
        <f>SUM(Table2023[[#This Row],[Creation]:[Background]])</f>
        <v>1</v>
      </c>
      <c r="S203" t="s">
        <v>12731</v>
      </c>
      <c r="T203">
        <f>Table21[[#This Row],[Creation]]/Table21[[#This Row],[TOTAL]]</f>
        <v>0.5</v>
      </c>
      <c r="U203">
        <f>Table21[[#This Row],[Use]]/Table21[[#This Row],[TOTAL]]</f>
        <v>0.5</v>
      </c>
      <c r="V203">
        <f>Table21[[#This Row],[Background]]/Table21[[#This Row],[TOTAL]]</f>
        <v>0</v>
      </c>
      <c r="W203" s="2">
        <f>SUM(Table2125[[#This Row],[Creation]:[Background]])</f>
        <v>1</v>
      </c>
    </row>
    <row r="204" spans="1:23" x14ac:dyDescent="0.2">
      <c r="A204" t="s">
        <v>12768</v>
      </c>
      <c r="B204">
        <v>1</v>
      </c>
      <c r="C204">
        <v>0</v>
      </c>
      <c r="D204">
        <v>0</v>
      </c>
      <c r="E204">
        <f>SUM(Table20[[#This Row],[Use]:[Background]])</f>
        <v>1</v>
      </c>
      <c r="G204" t="s">
        <v>12768</v>
      </c>
      <c r="H204">
        <v>1</v>
      </c>
      <c r="I204">
        <v>0</v>
      </c>
      <c r="J204">
        <v>0</v>
      </c>
      <c r="K204" s="2">
        <f>SUM(Table21[[#This Row],[Use]:[Background]])</f>
        <v>1</v>
      </c>
      <c r="M204" t="s">
        <v>12768</v>
      </c>
      <c r="N204">
        <f>Table20[[#This Row],[Creation]]/Table20[[#This Row],[TOTAL]]</f>
        <v>0</v>
      </c>
      <c r="O204">
        <f>Table20[[#This Row],[Use]]/Table20[[#This Row],[TOTAL]]</f>
        <v>1</v>
      </c>
      <c r="P204">
        <f>Table20[[#This Row],[Background]]/Table20[[#This Row],[TOTAL]]</f>
        <v>0</v>
      </c>
      <c r="Q204" s="2">
        <f>SUM(Table2023[[#This Row],[Creation]:[Background]])</f>
        <v>1</v>
      </c>
      <c r="S204" t="s">
        <v>12768</v>
      </c>
      <c r="T204">
        <f>Table21[[#This Row],[Creation]]/Table21[[#This Row],[TOTAL]]</f>
        <v>0</v>
      </c>
      <c r="U204">
        <f>Table21[[#This Row],[Use]]/Table21[[#This Row],[TOTAL]]</f>
        <v>1</v>
      </c>
      <c r="V204">
        <f>Table21[[#This Row],[Background]]/Table21[[#This Row],[TOTAL]]</f>
        <v>0</v>
      </c>
      <c r="W204" s="2">
        <f>SUM(Table2125[[#This Row],[Creation]:[Background]])</f>
        <v>1</v>
      </c>
    </row>
    <row r="205" spans="1:23" x14ac:dyDescent="0.2">
      <c r="A205" t="s">
        <v>11725</v>
      </c>
      <c r="B205">
        <v>1</v>
      </c>
      <c r="C205">
        <v>0</v>
      </c>
      <c r="D205">
        <v>0</v>
      </c>
      <c r="E205">
        <f>SUM(Table20[[#This Row],[Use]:[Background]])</f>
        <v>1</v>
      </c>
      <c r="G205" t="s">
        <v>11725</v>
      </c>
      <c r="H205">
        <v>1</v>
      </c>
      <c r="I205">
        <v>0</v>
      </c>
      <c r="J205">
        <v>0</v>
      </c>
      <c r="K205" s="2">
        <f>SUM(Table21[[#This Row],[Use]:[Background]])</f>
        <v>1</v>
      </c>
      <c r="M205" t="s">
        <v>11725</v>
      </c>
      <c r="N205">
        <f>Table20[[#This Row],[Creation]]/Table20[[#This Row],[TOTAL]]</f>
        <v>0</v>
      </c>
      <c r="O205">
        <f>Table20[[#This Row],[Use]]/Table20[[#This Row],[TOTAL]]</f>
        <v>1</v>
      </c>
      <c r="P205">
        <f>Table20[[#This Row],[Background]]/Table20[[#This Row],[TOTAL]]</f>
        <v>0</v>
      </c>
      <c r="Q205" s="2">
        <f>SUM(Table2023[[#This Row],[Creation]:[Background]])</f>
        <v>1</v>
      </c>
      <c r="S205" t="s">
        <v>11725</v>
      </c>
      <c r="T205">
        <f>Table21[[#This Row],[Creation]]/Table21[[#This Row],[TOTAL]]</f>
        <v>0</v>
      </c>
      <c r="U205">
        <f>Table21[[#This Row],[Use]]/Table21[[#This Row],[TOTAL]]</f>
        <v>1</v>
      </c>
      <c r="V205">
        <f>Table21[[#This Row],[Background]]/Table21[[#This Row],[TOTAL]]</f>
        <v>0</v>
      </c>
      <c r="W205" s="2">
        <f>SUM(Table2125[[#This Row],[Creation]:[Background]])</f>
        <v>1</v>
      </c>
    </row>
    <row r="206" spans="1:23" x14ac:dyDescent="0.2">
      <c r="A206" t="s">
        <v>11713</v>
      </c>
      <c r="B206">
        <v>3</v>
      </c>
      <c r="C206">
        <v>1</v>
      </c>
      <c r="D206">
        <v>0</v>
      </c>
      <c r="E206">
        <f>SUM(Table20[[#This Row],[Use]:[Background]])</f>
        <v>4</v>
      </c>
      <c r="G206" t="s">
        <v>11713</v>
      </c>
      <c r="H206">
        <v>3</v>
      </c>
      <c r="I206">
        <v>1</v>
      </c>
      <c r="J206">
        <v>0</v>
      </c>
      <c r="K206" s="2">
        <f>SUM(Table21[[#This Row],[Use]:[Background]])</f>
        <v>4</v>
      </c>
      <c r="M206" t="s">
        <v>11713</v>
      </c>
      <c r="N206">
        <f>Table20[[#This Row],[Creation]]/Table20[[#This Row],[TOTAL]]</f>
        <v>0.25</v>
      </c>
      <c r="O206">
        <f>Table20[[#This Row],[Use]]/Table20[[#This Row],[TOTAL]]</f>
        <v>0.75</v>
      </c>
      <c r="P206">
        <f>Table20[[#This Row],[Background]]/Table20[[#This Row],[TOTAL]]</f>
        <v>0</v>
      </c>
      <c r="Q206" s="2">
        <f>SUM(Table2023[[#This Row],[Creation]:[Background]])</f>
        <v>1</v>
      </c>
      <c r="S206" t="s">
        <v>11713</v>
      </c>
      <c r="T206">
        <f>Table21[[#This Row],[Creation]]/Table21[[#This Row],[TOTAL]]</f>
        <v>0.25</v>
      </c>
      <c r="U206">
        <f>Table21[[#This Row],[Use]]/Table21[[#This Row],[TOTAL]]</f>
        <v>0.75</v>
      </c>
      <c r="V206">
        <f>Table21[[#This Row],[Background]]/Table21[[#This Row],[TOTAL]]</f>
        <v>0</v>
      </c>
      <c r="W206" s="2">
        <f>SUM(Table2125[[#This Row],[Creation]:[Background]])</f>
        <v>1</v>
      </c>
    </row>
    <row r="207" spans="1:23" x14ac:dyDescent="0.2">
      <c r="A207" t="s">
        <v>11768</v>
      </c>
      <c r="B207">
        <v>2</v>
      </c>
      <c r="C207">
        <v>0</v>
      </c>
      <c r="D207">
        <v>0</v>
      </c>
      <c r="E207">
        <f>SUM(Table20[[#This Row],[Use]:[Background]])</f>
        <v>2</v>
      </c>
      <c r="G207" t="s">
        <v>11768</v>
      </c>
      <c r="H207">
        <v>2</v>
      </c>
      <c r="I207">
        <v>0</v>
      </c>
      <c r="J207">
        <v>0</v>
      </c>
      <c r="K207" s="2">
        <f>SUM(Table21[[#This Row],[Use]:[Background]])</f>
        <v>2</v>
      </c>
      <c r="M207" t="s">
        <v>11768</v>
      </c>
      <c r="N207">
        <f>Table20[[#This Row],[Creation]]/Table20[[#This Row],[TOTAL]]</f>
        <v>0</v>
      </c>
      <c r="O207">
        <f>Table20[[#This Row],[Use]]/Table20[[#This Row],[TOTAL]]</f>
        <v>1</v>
      </c>
      <c r="P207">
        <f>Table20[[#This Row],[Background]]/Table20[[#This Row],[TOTAL]]</f>
        <v>0</v>
      </c>
      <c r="Q207" s="2">
        <f>SUM(Table2023[[#This Row],[Creation]:[Background]])</f>
        <v>1</v>
      </c>
      <c r="S207" t="s">
        <v>11768</v>
      </c>
      <c r="T207">
        <f>Table21[[#This Row],[Creation]]/Table21[[#This Row],[TOTAL]]</f>
        <v>0</v>
      </c>
      <c r="U207">
        <f>Table21[[#This Row],[Use]]/Table21[[#This Row],[TOTAL]]</f>
        <v>1</v>
      </c>
      <c r="V207">
        <f>Table21[[#This Row],[Background]]/Table21[[#This Row],[TOTAL]]</f>
        <v>0</v>
      </c>
      <c r="W207" s="2">
        <f>SUM(Table2125[[#This Row],[Creation]:[Background]])</f>
        <v>1</v>
      </c>
    </row>
    <row r="208" spans="1:23" x14ac:dyDescent="0.2">
      <c r="A208" t="s">
        <v>11674</v>
      </c>
      <c r="B208">
        <v>1</v>
      </c>
      <c r="C208">
        <v>0</v>
      </c>
      <c r="D208">
        <v>0</v>
      </c>
      <c r="E208">
        <f>SUM(Table20[[#This Row],[Use]:[Background]])</f>
        <v>1</v>
      </c>
      <c r="G208" t="s">
        <v>11674</v>
      </c>
      <c r="H208">
        <v>1</v>
      </c>
      <c r="I208">
        <v>0</v>
      </c>
      <c r="J208">
        <v>0</v>
      </c>
      <c r="K208" s="2">
        <f>SUM(Table21[[#This Row],[Use]:[Background]])</f>
        <v>1</v>
      </c>
      <c r="M208" t="s">
        <v>11674</v>
      </c>
      <c r="N208">
        <f>Table20[[#This Row],[Creation]]/Table20[[#This Row],[TOTAL]]</f>
        <v>0</v>
      </c>
      <c r="O208">
        <f>Table20[[#This Row],[Use]]/Table20[[#This Row],[TOTAL]]</f>
        <v>1</v>
      </c>
      <c r="P208">
        <f>Table20[[#This Row],[Background]]/Table20[[#This Row],[TOTAL]]</f>
        <v>0</v>
      </c>
      <c r="Q208" s="2">
        <f>SUM(Table2023[[#This Row],[Creation]:[Background]])</f>
        <v>1</v>
      </c>
      <c r="S208" t="s">
        <v>11674</v>
      </c>
      <c r="T208">
        <f>Table21[[#This Row],[Creation]]/Table21[[#This Row],[TOTAL]]</f>
        <v>0</v>
      </c>
      <c r="U208">
        <f>Table21[[#This Row],[Use]]/Table21[[#This Row],[TOTAL]]</f>
        <v>1</v>
      </c>
      <c r="V208">
        <f>Table21[[#This Row],[Background]]/Table21[[#This Row],[TOTAL]]</f>
        <v>0</v>
      </c>
      <c r="W208" s="2">
        <f>SUM(Table2125[[#This Row],[Creation]:[Background]])</f>
        <v>1</v>
      </c>
    </row>
    <row r="209" spans="1:23" x14ac:dyDescent="0.2">
      <c r="A209" t="s">
        <v>12080</v>
      </c>
      <c r="B209">
        <v>1</v>
      </c>
      <c r="C209">
        <v>0</v>
      </c>
      <c r="D209">
        <v>0</v>
      </c>
      <c r="E209">
        <f>SUM(Table20[[#This Row],[Use]:[Background]])</f>
        <v>1</v>
      </c>
      <c r="G209" t="s">
        <v>12080</v>
      </c>
      <c r="H209">
        <v>1</v>
      </c>
      <c r="I209">
        <v>0</v>
      </c>
      <c r="J209">
        <v>0</v>
      </c>
      <c r="K209" s="2">
        <f>SUM(Table21[[#This Row],[Use]:[Background]])</f>
        <v>1</v>
      </c>
      <c r="M209" t="s">
        <v>12080</v>
      </c>
      <c r="N209">
        <f>Table20[[#This Row],[Creation]]/Table20[[#This Row],[TOTAL]]</f>
        <v>0</v>
      </c>
      <c r="O209">
        <f>Table20[[#This Row],[Use]]/Table20[[#This Row],[TOTAL]]</f>
        <v>1</v>
      </c>
      <c r="P209">
        <f>Table20[[#This Row],[Background]]/Table20[[#This Row],[TOTAL]]</f>
        <v>0</v>
      </c>
      <c r="Q209" s="2">
        <f>SUM(Table2023[[#This Row],[Creation]:[Background]])</f>
        <v>1</v>
      </c>
      <c r="S209" t="s">
        <v>12080</v>
      </c>
      <c r="T209">
        <f>Table21[[#This Row],[Creation]]/Table21[[#This Row],[TOTAL]]</f>
        <v>0</v>
      </c>
      <c r="U209">
        <f>Table21[[#This Row],[Use]]/Table21[[#This Row],[TOTAL]]</f>
        <v>1</v>
      </c>
      <c r="V209">
        <f>Table21[[#This Row],[Background]]/Table21[[#This Row],[TOTAL]]</f>
        <v>0</v>
      </c>
      <c r="W209" s="2">
        <f>SUM(Table2125[[#This Row],[Creation]:[Background]])</f>
        <v>1</v>
      </c>
    </row>
    <row r="210" spans="1:23" x14ac:dyDescent="0.2">
      <c r="A210" t="s">
        <v>11417</v>
      </c>
      <c r="B210">
        <v>4</v>
      </c>
      <c r="C210">
        <v>0</v>
      </c>
      <c r="D210">
        <v>0</v>
      </c>
      <c r="E210">
        <f>SUM(Table20[[#This Row],[Use]:[Background]])</f>
        <v>4</v>
      </c>
      <c r="G210" t="s">
        <v>11417</v>
      </c>
      <c r="H210">
        <v>4</v>
      </c>
      <c r="I210">
        <v>0</v>
      </c>
      <c r="J210">
        <v>0</v>
      </c>
      <c r="K210" s="2">
        <f>SUM(Table21[[#This Row],[Use]:[Background]])</f>
        <v>4</v>
      </c>
      <c r="M210" t="s">
        <v>11417</v>
      </c>
      <c r="N210">
        <f>Table20[[#This Row],[Creation]]/Table20[[#This Row],[TOTAL]]</f>
        <v>0</v>
      </c>
      <c r="O210">
        <f>Table20[[#This Row],[Use]]/Table20[[#This Row],[TOTAL]]</f>
        <v>1</v>
      </c>
      <c r="P210">
        <f>Table20[[#This Row],[Background]]/Table20[[#This Row],[TOTAL]]</f>
        <v>0</v>
      </c>
      <c r="Q210" s="2">
        <f>SUM(Table2023[[#This Row],[Creation]:[Background]])</f>
        <v>1</v>
      </c>
      <c r="S210" t="s">
        <v>11417</v>
      </c>
      <c r="T210">
        <f>Table21[[#This Row],[Creation]]/Table21[[#This Row],[TOTAL]]</f>
        <v>0</v>
      </c>
      <c r="U210">
        <f>Table21[[#This Row],[Use]]/Table21[[#This Row],[TOTAL]]</f>
        <v>1</v>
      </c>
      <c r="V210">
        <f>Table21[[#This Row],[Background]]/Table21[[#This Row],[TOTAL]]</f>
        <v>0</v>
      </c>
      <c r="W210" s="2">
        <f>SUM(Table2125[[#This Row],[Creation]:[Background]])</f>
        <v>1</v>
      </c>
    </row>
    <row r="211" spans="1:23" x14ac:dyDescent="0.2">
      <c r="A211" t="s">
        <v>11430</v>
      </c>
      <c r="B211">
        <v>2</v>
      </c>
      <c r="C211">
        <v>0</v>
      </c>
      <c r="D211">
        <v>0</v>
      </c>
      <c r="E211">
        <f>SUM(Table20[[#This Row],[Use]:[Background]])</f>
        <v>2</v>
      </c>
      <c r="G211" t="s">
        <v>11430</v>
      </c>
      <c r="H211">
        <v>2</v>
      </c>
      <c r="I211">
        <v>0</v>
      </c>
      <c r="J211">
        <v>0</v>
      </c>
      <c r="K211" s="2">
        <f>SUM(Table21[[#This Row],[Use]:[Background]])</f>
        <v>2</v>
      </c>
      <c r="M211" t="s">
        <v>11430</v>
      </c>
      <c r="N211">
        <f>Table20[[#This Row],[Creation]]/Table20[[#This Row],[TOTAL]]</f>
        <v>0</v>
      </c>
      <c r="O211">
        <f>Table20[[#This Row],[Use]]/Table20[[#This Row],[TOTAL]]</f>
        <v>1</v>
      </c>
      <c r="P211">
        <f>Table20[[#This Row],[Background]]/Table20[[#This Row],[TOTAL]]</f>
        <v>0</v>
      </c>
      <c r="Q211" s="2">
        <f>SUM(Table2023[[#This Row],[Creation]:[Background]])</f>
        <v>1</v>
      </c>
      <c r="S211" t="s">
        <v>11430</v>
      </c>
      <c r="T211">
        <f>Table21[[#This Row],[Creation]]/Table21[[#This Row],[TOTAL]]</f>
        <v>0</v>
      </c>
      <c r="U211">
        <f>Table21[[#This Row],[Use]]/Table21[[#This Row],[TOTAL]]</f>
        <v>1</v>
      </c>
      <c r="V211">
        <f>Table21[[#This Row],[Background]]/Table21[[#This Row],[TOTAL]]</f>
        <v>0</v>
      </c>
      <c r="W211" s="2">
        <f>SUM(Table2125[[#This Row],[Creation]:[Background]])</f>
        <v>1</v>
      </c>
    </row>
    <row r="212" spans="1:23" x14ac:dyDescent="0.2">
      <c r="A212" t="s">
        <v>11832</v>
      </c>
      <c r="B212">
        <v>1</v>
      </c>
      <c r="C212">
        <v>0</v>
      </c>
      <c r="D212">
        <v>0</v>
      </c>
      <c r="E212">
        <f>SUM(Table20[[#This Row],[Use]:[Background]])</f>
        <v>1</v>
      </c>
      <c r="G212" t="s">
        <v>11832</v>
      </c>
      <c r="H212">
        <v>1</v>
      </c>
      <c r="I212">
        <v>0</v>
      </c>
      <c r="J212">
        <v>0</v>
      </c>
      <c r="K212" s="2">
        <f>SUM(Table21[[#This Row],[Use]:[Background]])</f>
        <v>1</v>
      </c>
      <c r="M212" t="s">
        <v>11832</v>
      </c>
      <c r="N212">
        <f>Table20[[#This Row],[Creation]]/Table20[[#This Row],[TOTAL]]</f>
        <v>0</v>
      </c>
      <c r="O212">
        <f>Table20[[#This Row],[Use]]/Table20[[#This Row],[TOTAL]]</f>
        <v>1</v>
      </c>
      <c r="P212">
        <f>Table20[[#This Row],[Background]]/Table20[[#This Row],[TOTAL]]</f>
        <v>0</v>
      </c>
      <c r="Q212" s="2">
        <f>SUM(Table2023[[#This Row],[Creation]:[Background]])</f>
        <v>1</v>
      </c>
      <c r="S212" t="s">
        <v>11832</v>
      </c>
      <c r="T212">
        <f>Table21[[#This Row],[Creation]]/Table21[[#This Row],[TOTAL]]</f>
        <v>0</v>
      </c>
      <c r="U212">
        <f>Table21[[#This Row],[Use]]/Table21[[#This Row],[TOTAL]]</f>
        <v>1</v>
      </c>
      <c r="V212">
        <f>Table21[[#This Row],[Background]]/Table21[[#This Row],[TOTAL]]</f>
        <v>0</v>
      </c>
      <c r="W212" s="2">
        <f>SUM(Table2125[[#This Row],[Creation]:[Background]])</f>
        <v>1</v>
      </c>
    </row>
    <row r="213" spans="1:23" x14ac:dyDescent="0.2">
      <c r="A213" t="s">
        <v>12557</v>
      </c>
      <c r="B213">
        <v>0</v>
      </c>
      <c r="C213">
        <v>1</v>
      </c>
      <c r="D213">
        <v>0</v>
      </c>
      <c r="E213">
        <f>SUM(Table20[[#This Row],[Use]:[Background]])</f>
        <v>1</v>
      </c>
      <c r="G213" t="s">
        <v>12557</v>
      </c>
      <c r="H213">
        <v>0</v>
      </c>
      <c r="I213">
        <v>1</v>
      </c>
      <c r="J213">
        <v>0</v>
      </c>
      <c r="K213" s="2">
        <f>SUM(Table21[[#This Row],[Use]:[Background]])</f>
        <v>1</v>
      </c>
      <c r="M213" t="s">
        <v>12557</v>
      </c>
      <c r="N213">
        <f>Table20[[#This Row],[Creation]]/Table20[[#This Row],[TOTAL]]</f>
        <v>1</v>
      </c>
      <c r="O213">
        <f>Table20[[#This Row],[Use]]/Table20[[#This Row],[TOTAL]]</f>
        <v>0</v>
      </c>
      <c r="P213">
        <f>Table20[[#This Row],[Background]]/Table20[[#This Row],[TOTAL]]</f>
        <v>0</v>
      </c>
      <c r="Q213" s="2">
        <f>SUM(Table2023[[#This Row],[Creation]:[Background]])</f>
        <v>1</v>
      </c>
      <c r="S213" t="s">
        <v>12557</v>
      </c>
      <c r="T213">
        <f>Table21[[#This Row],[Creation]]/Table21[[#This Row],[TOTAL]]</f>
        <v>1</v>
      </c>
      <c r="U213">
        <f>Table21[[#This Row],[Use]]/Table21[[#This Row],[TOTAL]]</f>
        <v>0</v>
      </c>
      <c r="V213">
        <f>Table21[[#This Row],[Background]]/Table21[[#This Row],[TOTAL]]</f>
        <v>0</v>
      </c>
      <c r="W213" s="2">
        <f>SUM(Table2125[[#This Row],[Creation]:[Background]])</f>
        <v>1</v>
      </c>
    </row>
    <row r="214" spans="1:23" x14ac:dyDescent="0.2">
      <c r="A214" t="s">
        <v>11747</v>
      </c>
      <c r="B214">
        <v>0</v>
      </c>
      <c r="C214">
        <v>1</v>
      </c>
      <c r="D214">
        <v>0</v>
      </c>
      <c r="E214">
        <f>SUM(Table20[[#This Row],[Use]:[Background]])</f>
        <v>1</v>
      </c>
      <c r="G214" t="s">
        <v>11747</v>
      </c>
      <c r="H214">
        <v>1</v>
      </c>
      <c r="I214">
        <v>0</v>
      </c>
      <c r="J214">
        <v>0</v>
      </c>
      <c r="K214" s="2">
        <f>SUM(Table21[[#This Row],[Use]:[Background]])</f>
        <v>1</v>
      </c>
      <c r="M214" t="s">
        <v>11747</v>
      </c>
      <c r="N214">
        <f>Table20[[#This Row],[Creation]]/Table20[[#This Row],[TOTAL]]</f>
        <v>1</v>
      </c>
      <c r="O214">
        <f>Table20[[#This Row],[Use]]/Table20[[#This Row],[TOTAL]]</f>
        <v>0</v>
      </c>
      <c r="P214">
        <f>Table20[[#This Row],[Background]]/Table20[[#This Row],[TOTAL]]</f>
        <v>0</v>
      </c>
      <c r="Q214" s="2">
        <f>SUM(Table2023[[#This Row],[Creation]:[Background]])</f>
        <v>1</v>
      </c>
      <c r="S214" t="s">
        <v>11747</v>
      </c>
      <c r="T214">
        <f>Table21[[#This Row],[Creation]]/Table21[[#This Row],[TOTAL]]</f>
        <v>0</v>
      </c>
      <c r="U214">
        <f>Table21[[#This Row],[Use]]/Table21[[#This Row],[TOTAL]]</f>
        <v>1</v>
      </c>
      <c r="V214">
        <f>Table21[[#This Row],[Background]]/Table21[[#This Row],[TOTAL]]</f>
        <v>0</v>
      </c>
      <c r="W214" s="2">
        <f>SUM(Table2125[[#This Row],[Creation]:[Background]])</f>
        <v>1</v>
      </c>
    </row>
    <row r="215" spans="1:23" x14ac:dyDescent="0.2">
      <c r="A215" t="s">
        <v>12290</v>
      </c>
      <c r="B215">
        <v>1</v>
      </c>
      <c r="C215">
        <v>0</v>
      </c>
      <c r="D215">
        <v>0</v>
      </c>
      <c r="E215">
        <f>SUM(Table20[[#This Row],[Use]:[Background]])</f>
        <v>1</v>
      </c>
      <c r="G215" t="s">
        <v>12290</v>
      </c>
      <c r="H215">
        <v>0</v>
      </c>
      <c r="I215">
        <v>0</v>
      </c>
      <c r="J215">
        <v>1</v>
      </c>
      <c r="K215" s="2">
        <f>SUM(Table21[[#This Row],[Use]:[Background]])</f>
        <v>1</v>
      </c>
      <c r="M215" t="s">
        <v>12290</v>
      </c>
      <c r="N215">
        <f>Table20[[#This Row],[Creation]]/Table20[[#This Row],[TOTAL]]</f>
        <v>0</v>
      </c>
      <c r="O215">
        <f>Table20[[#This Row],[Use]]/Table20[[#This Row],[TOTAL]]</f>
        <v>1</v>
      </c>
      <c r="P215">
        <f>Table20[[#This Row],[Background]]/Table20[[#This Row],[TOTAL]]</f>
        <v>0</v>
      </c>
      <c r="Q215" s="2">
        <f>SUM(Table2023[[#This Row],[Creation]:[Background]])</f>
        <v>1</v>
      </c>
      <c r="S215" t="s">
        <v>12290</v>
      </c>
      <c r="T215">
        <f>Table21[[#This Row],[Creation]]/Table21[[#This Row],[TOTAL]]</f>
        <v>0</v>
      </c>
      <c r="U215">
        <f>Table21[[#This Row],[Use]]/Table21[[#This Row],[TOTAL]]</f>
        <v>0</v>
      </c>
      <c r="V215">
        <f>Table21[[#This Row],[Background]]/Table21[[#This Row],[TOTAL]]</f>
        <v>1</v>
      </c>
      <c r="W215" s="2">
        <f>SUM(Table2125[[#This Row],[Creation]:[Background]])</f>
        <v>1</v>
      </c>
    </row>
    <row r="216" spans="1:23" x14ac:dyDescent="0.2">
      <c r="A216" t="s">
        <v>11385</v>
      </c>
      <c r="B216">
        <v>1</v>
      </c>
      <c r="C216">
        <v>0</v>
      </c>
      <c r="D216">
        <v>0</v>
      </c>
      <c r="E216">
        <f>SUM(Table20[[#This Row],[Use]:[Background]])</f>
        <v>1</v>
      </c>
      <c r="G216" t="s">
        <v>11385</v>
      </c>
      <c r="H216">
        <v>1</v>
      </c>
      <c r="I216">
        <v>0</v>
      </c>
      <c r="J216">
        <v>0</v>
      </c>
      <c r="K216" s="2">
        <f>SUM(Table21[[#This Row],[Use]:[Background]])</f>
        <v>1</v>
      </c>
      <c r="M216" t="s">
        <v>11385</v>
      </c>
      <c r="N216">
        <f>Table20[[#This Row],[Creation]]/Table20[[#This Row],[TOTAL]]</f>
        <v>0</v>
      </c>
      <c r="O216">
        <f>Table20[[#This Row],[Use]]/Table20[[#This Row],[TOTAL]]</f>
        <v>1</v>
      </c>
      <c r="P216">
        <f>Table20[[#This Row],[Background]]/Table20[[#This Row],[TOTAL]]</f>
        <v>0</v>
      </c>
      <c r="Q216" s="2">
        <f>SUM(Table2023[[#This Row],[Creation]:[Background]])</f>
        <v>1</v>
      </c>
      <c r="S216" t="s">
        <v>11385</v>
      </c>
      <c r="T216">
        <f>Table21[[#This Row],[Creation]]/Table21[[#This Row],[TOTAL]]</f>
        <v>0</v>
      </c>
      <c r="U216">
        <f>Table21[[#This Row],[Use]]/Table21[[#This Row],[TOTAL]]</f>
        <v>1</v>
      </c>
      <c r="V216">
        <f>Table21[[#This Row],[Background]]/Table21[[#This Row],[TOTAL]]</f>
        <v>0</v>
      </c>
      <c r="W216" s="2">
        <f>SUM(Table2125[[#This Row],[Creation]:[Background]])</f>
        <v>1</v>
      </c>
    </row>
    <row r="217" spans="1:23" x14ac:dyDescent="0.2">
      <c r="A217" t="s">
        <v>12841</v>
      </c>
      <c r="B217">
        <v>0</v>
      </c>
      <c r="C217">
        <v>1</v>
      </c>
      <c r="D217">
        <v>0</v>
      </c>
      <c r="E217">
        <f>SUM(Table20[[#This Row],[Use]:[Background]])</f>
        <v>1</v>
      </c>
      <c r="G217" t="s">
        <v>12841</v>
      </c>
      <c r="H217">
        <v>0</v>
      </c>
      <c r="I217">
        <v>1</v>
      </c>
      <c r="J217">
        <v>0</v>
      </c>
      <c r="K217" s="2">
        <f>SUM(Table21[[#This Row],[Use]:[Background]])</f>
        <v>1</v>
      </c>
      <c r="M217" t="s">
        <v>12841</v>
      </c>
      <c r="N217">
        <f>Table20[[#This Row],[Creation]]/Table20[[#This Row],[TOTAL]]</f>
        <v>1</v>
      </c>
      <c r="O217">
        <f>Table20[[#This Row],[Use]]/Table20[[#This Row],[TOTAL]]</f>
        <v>0</v>
      </c>
      <c r="P217">
        <f>Table20[[#This Row],[Background]]/Table20[[#This Row],[TOTAL]]</f>
        <v>0</v>
      </c>
      <c r="Q217" s="2">
        <f>SUM(Table2023[[#This Row],[Creation]:[Background]])</f>
        <v>1</v>
      </c>
      <c r="S217" t="s">
        <v>12841</v>
      </c>
      <c r="T217">
        <f>Table21[[#This Row],[Creation]]/Table21[[#This Row],[TOTAL]]</f>
        <v>1</v>
      </c>
      <c r="U217">
        <f>Table21[[#This Row],[Use]]/Table21[[#This Row],[TOTAL]]</f>
        <v>0</v>
      </c>
      <c r="V217">
        <f>Table21[[#This Row],[Background]]/Table21[[#This Row],[TOTAL]]</f>
        <v>0</v>
      </c>
      <c r="W217" s="2">
        <f>SUM(Table2125[[#This Row],[Creation]:[Background]])</f>
        <v>1</v>
      </c>
    </row>
    <row r="218" spans="1:23" x14ac:dyDescent="0.2">
      <c r="A218" t="s">
        <v>12705</v>
      </c>
      <c r="B218">
        <v>0</v>
      </c>
      <c r="C218">
        <v>1</v>
      </c>
      <c r="D218">
        <v>0</v>
      </c>
      <c r="E218">
        <f>SUM(Table20[[#This Row],[Use]:[Background]])</f>
        <v>1</v>
      </c>
      <c r="G218" t="s">
        <v>12705</v>
      </c>
      <c r="H218">
        <v>0</v>
      </c>
      <c r="I218">
        <v>1</v>
      </c>
      <c r="J218">
        <v>0</v>
      </c>
      <c r="K218" s="2">
        <f>SUM(Table21[[#This Row],[Use]:[Background]])</f>
        <v>1</v>
      </c>
      <c r="M218" t="s">
        <v>12705</v>
      </c>
      <c r="N218">
        <f>Table20[[#This Row],[Creation]]/Table20[[#This Row],[TOTAL]]</f>
        <v>1</v>
      </c>
      <c r="O218">
        <f>Table20[[#This Row],[Use]]/Table20[[#This Row],[TOTAL]]</f>
        <v>0</v>
      </c>
      <c r="P218">
        <f>Table20[[#This Row],[Background]]/Table20[[#This Row],[TOTAL]]</f>
        <v>0</v>
      </c>
      <c r="Q218" s="2">
        <f>SUM(Table2023[[#This Row],[Creation]:[Background]])</f>
        <v>1</v>
      </c>
      <c r="S218" t="s">
        <v>12705</v>
      </c>
      <c r="T218">
        <f>Table21[[#This Row],[Creation]]/Table21[[#This Row],[TOTAL]]</f>
        <v>1</v>
      </c>
      <c r="U218">
        <f>Table21[[#This Row],[Use]]/Table21[[#This Row],[TOTAL]]</f>
        <v>0</v>
      </c>
      <c r="V218">
        <f>Table21[[#This Row],[Background]]/Table21[[#This Row],[TOTAL]]</f>
        <v>0</v>
      </c>
      <c r="W218" s="2">
        <f>SUM(Table2125[[#This Row],[Creation]:[Background]])</f>
        <v>1</v>
      </c>
    </row>
    <row r="219" spans="1:23" x14ac:dyDescent="0.2">
      <c r="A219" t="s">
        <v>11851</v>
      </c>
      <c r="B219">
        <v>2</v>
      </c>
      <c r="C219">
        <v>0</v>
      </c>
      <c r="D219">
        <v>0</v>
      </c>
      <c r="E219">
        <f>SUM(Table20[[#This Row],[Use]:[Background]])</f>
        <v>2</v>
      </c>
      <c r="G219" t="s">
        <v>11851</v>
      </c>
      <c r="H219">
        <v>1</v>
      </c>
      <c r="I219">
        <v>0</v>
      </c>
      <c r="J219">
        <v>1</v>
      </c>
      <c r="K219" s="2">
        <f>SUM(Table21[[#This Row],[Use]:[Background]])</f>
        <v>2</v>
      </c>
      <c r="M219" t="s">
        <v>11851</v>
      </c>
      <c r="N219">
        <f>Table20[[#This Row],[Creation]]/Table20[[#This Row],[TOTAL]]</f>
        <v>0</v>
      </c>
      <c r="O219">
        <f>Table20[[#This Row],[Use]]/Table20[[#This Row],[TOTAL]]</f>
        <v>1</v>
      </c>
      <c r="P219">
        <f>Table20[[#This Row],[Background]]/Table20[[#This Row],[TOTAL]]</f>
        <v>0</v>
      </c>
      <c r="Q219" s="2">
        <f>SUM(Table2023[[#This Row],[Creation]:[Background]])</f>
        <v>1</v>
      </c>
      <c r="S219" t="s">
        <v>11851</v>
      </c>
      <c r="T219">
        <f>Table21[[#This Row],[Creation]]/Table21[[#This Row],[TOTAL]]</f>
        <v>0</v>
      </c>
      <c r="U219">
        <f>Table21[[#This Row],[Use]]/Table21[[#This Row],[TOTAL]]</f>
        <v>0.5</v>
      </c>
      <c r="V219">
        <f>Table21[[#This Row],[Background]]/Table21[[#This Row],[TOTAL]]</f>
        <v>0.5</v>
      </c>
      <c r="W219" s="2">
        <f>SUM(Table2125[[#This Row],[Creation]:[Background]])</f>
        <v>1</v>
      </c>
    </row>
    <row r="220" spans="1:23" x14ac:dyDescent="0.2">
      <c r="A220" t="s">
        <v>11380</v>
      </c>
      <c r="B220">
        <v>1</v>
      </c>
      <c r="C220">
        <v>0</v>
      </c>
      <c r="D220">
        <v>2</v>
      </c>
      <c r="E220">
        <f>SUM(Table20[[#This Row],[Use]:[Background]])</f>
        <v>3</v>
      </c>
      <c r="G220" t="s">
        <v>11380</v>
      </c>
      <c r="H220">
        <v>1</v>
      </c>
      <c r="I220">
        <v>0</v>
      </c>
      <c r="J220">
        <v>2</v>
      </c>
      <c r="K220" s="2">
        <f>SUM(Table21[[#This Row],[Use]:[Background]])</f>
        <v>3</v>
      </c>
      <c r="M220" t="s">
        <v>11380</v>
      </c>
      <c r="N220">
        <f>Table20[[#This Row],[Creation]]/Table20[[#This Row],[TOTAL]]</f>
        <v>0</v>
      </c>
      <c r="O220">
        <f>Table20[[#This Row],[Use]]/Table20[[#This Row],[TOTAL]]</f>
        <v>0.33333333333333331</v>
      </c>
      <c r="P220">
        <f>Table20[[#This Row],[Background]]/Table20[[#This Row],[TOTAL]]</f>
        <v>0.66666666666666663</v>
      </c>
      <c r="Q220" s="2">
        <f>SUM(Table2023[[#This Row],[Creation]:[Background]])</f>
        <v>1</v>
      </c>
      <c r="S220" t="s">
        <v>11380</v>
      </c>
      <c r="T220">
        <f>Table21[[#This Row],[Creation]]/Table21[[#This Row],[TOTAL]]</f>
        <v>0</v>
      </c>
      <c r="U220">
        <f>Table21[[#This Row],[Use]]/Table21[[#This Row],[TOTAL]]</f>
        <v>0.33333333333333331</v>
      </c>
      <c r="V220">
        <f>Table21[[#This Row],[Background]]/Table21[[#This Row],[TOTAL]]</f>
        <v>0.66666666666666663</v>
      </c>
      <c r="W220" s="2">
        <f>SUM(Table2125[[#This Row],[Creation]:[Background]])</f>
        <v>1</v>
      </c>
    </row>
    <row r="221" spans="1:23" x14ac:dyDescent="0.2">
      <c r="A221" t="s">
        <v>11772</v>
      </c>
      <c r="B221">
        <v>1</v>
      </c>
      <c r="C221">
        <v>0</v>
      </c>
      <c r="D221">
        <v>0</v>
      </c>
      <c r="E221">
        <f>SUM(Table20[[#This Row],[Use]:[Background]])</f>
        <v>1</v>
      </c>
      <c r="G221" t="s">
        <v>11772</v>
      </c>
      <c r="H221">
        <v>1</v>
      </c>
      <c r="I221">
        <v>0</v>
      </c>
      <c r="J221">
        <v>0</v>
      </c>
      <c r="K221" s="2">
        <f>SUM(Table21[[#This Row],[Use]:[Background]])</f>
        <v>1</v>
      </c>
      <c r="M221" t="s">
        <v>11772</v>
      </c>
      <c r="N221">
        <f>Table20[[#This Row],[Creation]]/Table20[[#This Row],[TOTAL]]</f>
        <v>0</v>
      </c>
      <c r="O221">
        <f>Table20[[#This Row],[Use]]/Table20[[#This Row],[TOTAL]]</f>
        <v>1</v>
      </c>
      <c r="P221">
        <f>Table20[[#This Row],[Background]]/Table20[[#This Row],[TOTAL]]</f>
        <v>0</v>
      </c>
      <c r="Q221" s="2">
        <f>SUM(Table2023[[#This Row],[Creation]:[Background]])</f>
        <v>1</v>
      </c>
      <c r="S221" t="s">
        <v>11772</v>
      </c>
      <c r="T221">
        <f>Table21[[#This Row],[Creation]]/Table21[[#This Row],[TOTAL]]</f>
        <v>0</v>
      </c>
      <c r="U221">
        <f>Table21[[#This Row],[Use]]/Table21[[#This Row],[TOTAL]]</f>
        <v>1</v>
      </c>
      <c r="V221">
        <f>Table21[[#This Row],[Background]]/Table21[[#This Row],[TOTAL]]</f>
        <v>0</v>
      </c>
      <c r="W221" s="2">
        <f>SUM(Table2125[[#This Row],[Creation]:[Background]])</f>
        <v>1</v>
      </c>
    </row>
    <row r="222" spans="1:23" x14ac:dyDescent="0.2">
      <c r="A222" t="s">
        <v>11904</v>
      </c>
      <c r="B222">
        <v>1</v>
      </c>
      <c r="C222">
        <v>0</v>
      </c>
      <c r="D222">
        <v>0</v>
      </c>
      <c r="E222">
        <f>SUM(Table20[[#This Row],[Use]:[Background]])</f>
        <v>1</v>
      </c>
      <c r="G222" t="s">
        <v>11904</v>
      </c>
      <c r="H222">
        <v>1</v>
      </c>
      <c r="I222">
        <v>0</v>
      </c>
      <c r="J222">
        <v>0</v>
      </c>
      <c r="K222" s="2">
        <f>SUM(Table21[[#This Row],[Use]:[Background]])</f>
        <v>1</v>
      </c>
      <c r="M222" t="s">
        <v>11904</v>
      </c>
      <c r="N222">
        <f>Table20[[#This Row],[Creation]]/Table20[[#This Row],[TOTAL]]</f>
        <v>0</v>
      </c>
      <c r="O222">
        <f>Table20[[#This Row],[Use]]/Table20[[#This Row],[TOTAL]]</f>
        <v>1</v>
      </c>
      <c r="P222">
        <f>Table20[[#This Row],[Background]]/Table20[[#This Row],[TOTAL]]</f>
        <v>0</v>
      </c>
      <c r="Q222" s="2">
        <f>SUM(Table2023[[#This Row],[Creation]:[Background]])</f>
        <v>1</v>
      </c>
      <c r="S222" t="s">
        <v>11904</v>
      </c>
      <c r="T222">
        <f>Table21[[#This Row],[Creation]]/Table21[[#This Row],[TOTAL]]</f>
        <v>0</v>
      </c>
      <c r="U222">
        <f>Table21[[#This Row],[Use]]/Table21[[#This Row],[TOTAL]]</f>
        <v>1</v>
      </c>
      <c r="V222">
        <f>Table21[[#This Row],[Background]]/Table21[[#This Row],[TOTAL]]</f>
        <v>0</v>
      </c>
      <c r="W222" s="2">
        <f>SUM(Table2125[[#This Row],[Creation]:[Background]])</f>
        <v>1</v>
      </c>
    </row>
    <row r="223" spans="1:23" x14ac:dyDescent="0.2">
      <c r="A223" t="s">
        <v>12126</v>
      </c>
      <c r="B223">
        <v>1</v>
      </c>
      <c r="C223">
        <v>0</v>
      </c>
      <c r="D223">
        <v>0</v>
      </c>
      <c r="E223">
        <f>SUM(Table20[[#This Row],[Use]:[Background]])</f>
        <v>1</v>
      </c>
      <c r="G223" t="s">
        <v>12126</v>
      </c>
      <c r="H223">
        <v>1</v>
      </c>
      <c r="I223">
        <v>0</v>
      </c>
      <c r="J223">
        <v>0</v>
      </c>
      <c r="K223" s="2">
        <f>SUM(Table21[[#This Row],[Use]:[Background]])</f>
        <v>1</v>
      </c>
      <c r="M223" t="s">
        <v>12126</v>
      </c>
      <c r="N223">
        <f>Table20[[#This Row],[Creation]]/Table20[[#This Row],[TOTAL]]</f>
        <v>0</v>
      </c>
      <c r="O223">
        <f>Table20[[#This Row],[Use]]/Table20[[#This Row],[TOTAL]]</f>
        <v>1</v>
      </c>
      <c r="P223">
        <f>Table20[[#This Row],[Background]]/Table20[[#This Row],[TOTAL]]</f>
        <v>0</v>
      </c>
      <c r="Q223" s="2">
        <f>SUM(Table2023[[#This Row],[Creation]:[Background]])</f>
        <v>1</v>
      </c>
      <c r="S223" t="s">
        <v>12126</v>
      </c>
      <c r="T223">
        <f>Table21[[#This Row],[Creation]]/Table21[[#This Row],[TOTAL]]</f>
        <v>0</v>
      </c>
      <c r="U223">
        <f>Table21[[#This Row],[Use]]/Table21[[#This Row],[TOTAL]]</f>
        <v>1</v>
      </c>
      <c r="V223">
        <f>Table21[[#This Row],[Background]]/Table21[[#This Row],[TOTAL]]</f>
        <v>0</v>
      </c>
      <c r="W223" s="2">
        <f>SUM(Table2125[[#This Row],[Creation]:[Background]])</f>
        <v>1</v>
      </c>
    </row>
    <row r="224" spans="1:23" x14ac:dyDescent="0.2">
      <c r="A224" t="s">
        <v>11576</v>
      </c>
      <c r="B224">
        <v>1</v>
      </c>
      <c r="C224">
        <v>2</v>
      </c>
      <c r="D224">
        <v>0</v>
      </c>
      <c r="E224">
        <f>SUM(Table20[[#This Row],[Use]:[Background]])</f>
        <v>3</v>
      </c>
      <c r="G224" t="s">
        <v>11576</v>
      </c>
      <c r="H224">
        <v>1</v>
      </c>
      <c r="I224">
        <v>2</v>
      </c>
      <c r="J224">
        <v>0</v>
      </c>
      <c r="K224" s="2">
        <f>SUM(Table21[[#This Row],[Use]:[Background]])</f>
        <v>3</v>
      </c>
      <c r="M224" t="s">
        <v>11576</v>
      </c>
      <c r="N224">
        <f>Table20[[#This Row],[Creation]]/Table20[[#This Row],[TOTAL]]</f>
        <v>0.66666666666666663</v>
      </c>
      <c r="O224">
        <f>Table20[[#This Row],[Use]]/Table20[[#This Row],[TOTAL]]</f>
        <v>0.33333333333333331</v>
      </c>
      <c r="P224">
        <f>Table20[[#This Row],[Background]]/Table20[[#This Row],[TOTAL]]</f>
        <v>0</v>
      </c>
      <c r="Q224" s="2">
        <f>SUM(Table2023[[#This Row],[Creation]:[Background]])</f>
        <v>1</v>
      </c>
      <c r="S224" t="s">
        <v>11576</v>
      </c>
      <c r="T224">
        <f>Table21[[#This Row],[Creation]]/Table21[[#This Row],[TOTAL]]</f>
        <v>0.66666666666666663</v>
      </c>
      <c r="U224">
        <f>Table21[[#This Row],[Use]]/Table21[[#This Row],[TOTAL]]</f>
        <v>0.33333333333333331</v>
      </c>
      <c r="V224">
        <f>Table21[[#This Row],[Background]]/Table21[[#This Row],[TOTAL]]</f>
        <v>0</v>
      </c>
      <c r="W224" s="2">
        <f>SUM(Table2125[[#This Row],[Creation]:[Background]])</f>
        <v>1</v>
      </c>
    </row>
    <row r="225" spans="1:23" x14ac:dyDescent="0.2">
      <c r="A225" t="s">
        <v>12367</v>
      </c>
      <c r="B225">
        <v>1</v>
      </c>
      <c r="C225">
        <v>0</v>
      </c>
      <c r="D225">
        <v>0</v>
      </c>
      <c r="E225">
        <f>SUM(Table20[[#This Row],[Use]:[Background]])</f>
        <v>1</v>
      </c>
      <c r="G225" t="s">
        <v>12367</v>
      </c>
      <c r="H225">
        <v>1</v>
      </c>
      <c r="I225">
        <v>0</v>
      </c>
      <c r="J225">
        <v>0</v>
      </c>
      <c r="K225" s="2">
        <f>SUM(Table21[[#This Row],[Use]:[Background]])</f>
        <v>1</v>
      </c>
      <c r="M225" t="s">
        <v>12367</v>
      </c>
      <c r="N225">
        <f>Table20[[#This Row],[Creation]]/Table20[[#This Row],[TOTAL]]</f>
        <v>0</v>
      </c>
      <c r="O225">
        <f>Table20[[#This Row],[Use]]/Table20[[#This Row],[TOTAL]]</f>
        <v>1</v>
      </c>
      <c r="P225">
        <f>Table20[[#This Row],[Background]]/Table20[[#This Row],[TOTAL]]</f>
        <v>0</v>
      </c>
      <c r="Q225" s="2">
        <f>SUM(Table2023[[#This Row],[Creation]:[Background]])</f>
        <v>1</v>
      </c>
      <c r="S225" t="s">
        <v>12367</v>
      </c>
      <c r="T225">
        <f>Table21[[#This Row],[Creation]]/Table21[[#This Row],[TOTAL]]</f>
        <v>0</v>
      </c>
      <c r="U225">
        <f>Table21[[#This Row],[Use]]/Table21[[#This Row],[TOTAL]]</f>
        <v>1</v>
      </c>
      <c r="V225">
        <f>Table21[[#This Row],[Background]]/Table21[[#This Row],[TOTAL]]</f>
        <v>0</v>
      </c>
      <c r="W225" s="2">
        <f>SUM(Table2125[[#This Row],[Creation]:[Background]])</f>
        <v>1</v>
      </c>
    </row>
    <row r="226" spans="1:23" x14ac:dyDescent="0.2">
      <c r="A226" t="s">
        <v>11698</v>
      </c>
      <c r="B226">
        <v>0</v>
      </c>
      <c r="C226">
        <v>0</v>
      </c>
      <c r="D226">
        <v>1</v>
      </c>
      <c r="E226">
        <f>SUM(Table20[[#This Row],[Use]:[Background]])</f>
        <v>1</v>
      </c>
      <c r="G226" t="s">
        <v>11698</v>
      </c>
      <c r="H226">
        <v>1</v>
      </c>
      <c r="I226">
        <v>0</v>
      </c>
      <c r="J226">
        <v>0</v>
      </c>
      <c r="K226" s="2">
        <f>SUM(Table21[[#This Row],[Use]:[Background]])</f>
        <v>1</v>
      </c>
      <c r="M226" t="s">
        <v>11698</v>
      </c>
      <c r="N226">
        <f>Table20[[#This Row],[Creation]]/Table20[[#This Row],[TOTAL]]</f>
        <v>0</v>
      </c>
      <c r="O226">
        <f>Table20[[#This Row],[Use]]/Table20[[#This Row],[TOTAL]]</f>
        <v>0</v>
      </c>
      <c r="P226">
        <f>Table20[[#This Row],[Background]]/Table20[[#This Row],[TOTAL]]</f>
        <v>1</v>
      </c>
      <c r="Q226" s="2">
        <f>SUM(Table2023[[#This Row],[Creation]:[Background]])</f>
        <v>1</v>
      </c>
      <c r="S226" t="s">
        <v>11698</v>
      </c>
      <c r="T226">
        <f>Table21[[#This Row],[Creation]]/Table21[[#This Row],[TOTAL]]</f>
        <v>0</v>
      </c>
      <c r="U226">
        <f>Table21[[#This Row],[Use]]/Table21[[#This Row],[TOTAL]]</f>
        <v>1</v>
      </c>
      <c r="V226">
        <f>Table21[[#This Row],[Background]]/Table21[[#This Row],[TOTAL]]</f>
        <v>0</v>
      </c>
      <c r="W226" s="2">
        <f>SUM(Table2125[[#This Row],[Creation]:[Background]])</f>
        <v>1</v>
      </c>
    </row>
    <row r="227" spans="1:23" x14ac:dyDescent="0.2">
      <c r="A227" t="s">
        <v>11708</v>
      </c>
      <c r="B227">
        <v>2</v>
      </c>
      <c r="C227">
        <v>0</v>
      </c>
      <c r="D227">
        <v>0</v>
      </c>
      <c r="E227">
        <f>SUM(Table20[[#This Row],[Use]:[Background]])</f>
        <v>2</v>
      </c>
      <c r="G227" t="s">
        <v>11708</v>
      </c>
      <c r="H227">
        <v>2</v>
      </c>
      <c r="I227">
        <v>0</v>
      </c>
      <c r="J227">
        <v>0</v>
      </c>
      <c r="K227" s="2">
        <f>SUM(Table21[[#This Row],[Use]:[Background]])</f>
        <v>2</v>
      </c>
      <c r="M227" t="s">
        <v>11708</v>
      </c>
      <c r="N227">
        <f>Table20[[#This Row],[Creation]]/Table20[[#This Row],[TOTAL]]</f>
        <v>0</v>
      </c>
      <c r="O227">
        <f>Table20[[#This Row],[Use]]/Table20[[#This Row],[TOTAL]]</f>
        <v>1</v>
      </c>
      <c r="P227">
        <f>Table20[[#This Row],[Background]]/Table20[[#This Row],[TOTAL]]</f>
        <v>0</v>
      </c>
      <c r="Q227" s="2">
        <f>SUM(Table2023[[#This Row],[Creation]:[Background]])</f>
        <v>1</v>
      </c>
      <c r="S227" t="s">
        <v>11708</v>
      </c>
      <c r="T227">
        <f>Table21[[#This Row],[Creation]]/Table21[[#This Row],[TOTAL]]</f>
        <v>0</v>
      </c>
      <c r="U227">
        <f>Table21[[#This Row],[Use]]/Table21[[#This Row],[TOTAL]]</f>
        <v>1</v>
      </c>
      <c r="V227">
        <f>Table21[[#This Row],[Background]]/Table21[[#This Row],[TOTAL]]</f>
        <v>0</v>
      </c>
      <c r="W227" s="2">
        <f>SUM(Table2125[[#This Row],[Creation]:[Background]])</f>
        <v>1</v>
      </c>
    </row>
    <row r="228" spans="1:23" x14ac:dyDescent="0.2">
      <c r="A228" t="s">
        <v>11955</v>
      </c>
      <c r="B228">
        <v>1</v>
      </c>
      <c r="C228">
        <v>0</v>
      </c>
      <c r="D228">
        <v>0</v>
      </c>
      <c r="E228">
        <f>SUM(Table20[[#This Row],[Use]:[Background]])</f>
        <v>1</v>
      </c>
      <c r="G228" t="s">
        <v>11955</v>
      </c>
      <c r="H228">
        <v>1</v>
      </c>
      <c r="I228">
        <v>0</v>
      </c>
      <c r="J228">
        <v>0</v>
      </c>
      <c r="K228" s="2">
        <f>SUM(Table21[[#This Row],[Use]:[Background]])</f>
        <v>1</v>
      </c>
      <c r="M228" t="s">
        <v>11955</v>
      </c>
      <c r="N228">
        <f>Table20[[#This Row],[Creation]]/Table20[[#This Row],[TOTAL]]</f>
        <v>0</v>
      </c>
      <c r="O228">
        <f>Table20[[#This Row],[Use]]/Table20[[#This Row],[TOTAL]]</f>
        <v>1</v>
      </c>
      <c r="P228">
        <f>Table20[[#This Row],[Background]]/Table20[[#This Row],[TOTAL]]</f>
        <v>0</v>
      </c>
      <c r="Q228" s="2">
        <f>SUM(Table2023[[#This Row],[Creation]:[Background]])</f>
        <v>1</v>
      </c>
      <c r="S228" t="s">
        <v>11955</v>
      </c>
      <c r="T228">
        <f>Table21[[#This Row],[Creation]]/Table21[[#This Row],[TOTAL]]</f>
        <v>0</v>
      </c>
      <c r="U228">
        <f>Table21[[#This Row],[Use]]/Table21[[#This Row],[TOTAL]]</f>
        <v>1</v>
      </c>
      <c r="V228">
        <f>Table21[[#This Row],[Background]]/Table21[[#This Row],[TOTAL]]</f>
        <v>0</v>
      </c>
      <c r="W228" s="2">
        <f>SUM(Table2125[[#This Row],[Creation]:[Background]])</f>
        <v>1</v>
      </c>
    </row>
    <row r="229" spans="1:23" x14ac:dyDescent="0.2">
      <c r="A229" t="s">
        <v>12677</v>
      </c>
      <c r="B229">
        <v>1</v>
      </c>
      <c r="C229">
        <v>0</v>
      </c>
      <c r="D229">
        <v>0</v>
      </c>
      <c r="E229">
        <f>SUM(Table20[[#This Row],[Use]:[Background]])</f>
        <v>1</v>
      </c>
      <c r="G229" t="s">
        <v>12677</v>
      </c>
      <c r="H229">
        <v>1</v>
      </c>
      <c r="I229">
        <v>0</v>
      </c>
      <c r="J229">
        <v>0</v>
      </c>
      <c r="K229" s="2">
        <f>SUM(Table21[[#This Row],[Use]:[Background]])</f>
        <v>1</v>
      </c>
      <c r="M229" t="s">
        <v>12677</v>
      </c>
      <c r="N229">
        <f>Table20[[#This Row],[Creation]]/Table20[[#This Row],[TOTAL]]</f>
        <v>0</v>
      </c>
      <c r="O229">
        <f>Table20[[#This Row],[Use]]/Table20[[#This Row],[TOTAL]]</f>
        <v>1</v>
      </c>
      <c r="P229">
        <f>Table20[[#This Row],[Background]]/Table20[[#This Row],[TOTAL]]</f>
        <v>0</v>
      </c>
      <c r="Q229" s="2">
        <f>SUM(Table2023[[#This Row],[Creation]:[Background]])</f>
        <v>1</v>
      </c>
      <c r="S229" t="s">
        <v>12677</v>
      </c>
      <c r="T229">
        <f>Table21[[#This Row],[Creation]]/Table21[[#This Row],[TOTAL]]</f>
        <v>0</v>
      </c>
      <c r="U229">
        <f>Table21[[#This Row],[Use]]/Table21[[#This Row],[TOTAL]]</f>
        <v>1</v>
      </c>
      <c r="V229">
        <f>Table21[[#This Row],[Background]]/Table21[[#This Row],[TOTAL]]</f>
        <v>0</v>
      </c>
      <c r="W229" s="2">
        <f>SUM(Table2125[[#This Row],[Creation]:[Background]])</f>
        <v>1</v>
      </c>
    </row>
    <row r="230" spans="1:23" x14ac:dyDescent="0.2">
      <c r="A230" t="s">
        <v>11691</v>
      </c>
      <c r="B230">
        <v>2</v>
      </c>
      <c r="C230">
        <v>0</v>
      </c>
      <c r="D230">
        <v>0</v>
      </c>
      <c r="E230">
        <f>SUM(Table20[[#This Row],[Use]:[Background]])</f>
        <v>2</v>
      </c>
      <c r="G230" t="s">
        <v>11691</v>
      </c>
      <c r="H230">
        <v>2</v>
      </c>
      <c r="I230">
        <v>0</v>
      </c>
      <c r="J230">
        <v>0</v>
      </c>
      <c r="K230" s="2">
        <f>SUM(Table21[[#This Row],[Use]:[Background]])</f>
        <v>2</v>
      </c>
      <c r="M230" t="s">
        <v>11691</v>
      </c>
      <c r="N230">
        <f>Table20[[#This Row],[Creation]]/Table20[[#This Row],[TOTAL]]</f>
        <v>0</v>
      </c>
      <c r="O230">
        <f>Table20[[#This Row],[Use]]/Table20[[#This Row],[TOTAL]]</f>
        <v>1</v>
      </c>
      <c r="P230">
        <f>Table20[[#This Row],[Background]]/Table20[[#This Row],[TOTAL]]</f>
        <v>0</v>
      </c>
      <c r="Q230" s="2">
        <f>SUM(Table2023[[#This Row],[Creation]:[Background]])</f>
        <v>1</v>
      </c>
      <c r="S230" t="s">
        <v>11691</v>
      </c>
      <c r="T230">
        <f>Table21[[#This Row],[Creation]]/Table21[[#This Row],[TOTAL]]</f>
        <v>0</v>
      </c>
      <c r="U230">
        <f>Table21[[#This Row],[Use]]/Table21[[#This Row],[TOTAL]]</f>
        <v>1</v>
      </c>
      <c r="V230">
        <f>Table21[[#This Row],[Background]]/Table21[[#This Row],[TOTAL]]</f>
        <v>0</v>
      </c>
      <c r="W230" s="2">
        <f>SUM(Table2125[[#This Row],[Creation]:[Background]])</f>
        <v>1</v>
      </c>
    </row>
    <row r="231" spans="1:23" x14ac:dyDescent="0.2">
      <c r="A231" t="s">
        <v>12039</v>
      </c>
      <c r="B231">
        <v>1</v>
      </c>
      <c r="C231">
        <v>0</v>
      </c>
      <c r="D231">
        <v>0</v>
      </c>
      <c r="E231">
        <f>SUM(Table20[[#This Row],[Use]:[Background]])</f>
        <v>1</v>
      </c>
      <c r="G231" t="s">
        <v>12039</v>
      </c>
      <c r="H231">
        <v>1</v>
      </c>
      <c r="I231">
        <v>0</v>
      </c>
      <c r="J231">
        <v>0</v>
      </c>
      <c r="K231" s="2">
        <f>SUM(Table21[[#This Row],[Use]:[Background]])</f>
        <v>1</v>
      </c>
      <c r="M231" t="s">
        <v>12039</v>
      </c>
      <c r="N231">
        <f>Table20[[#This Row],[Creation]]/Table20[[#This Row],[TOTAL]]</f>
        <v>0</v>
      </c>
      <c r="O231">
        <f>Table20[[#This Row],[Use]]/Table20[[#This Row],[TOTAL]]</f>
        <v>1</v>
      </c>
      <c r="P231">
        <f>Table20[[#This Row],[Background]]/Table20[[#This Row],[TOTAL]]</f>
        <v>0</v>
      </c>
      <c r="Q231" s="2">
        <f>SUM(Table2023[[#This Row],[Creation]:[Background]])</f>
        <v>1</v>
      </c>
      <c r="S231" t="s">
        <v>12039</v>
      </c>
      <c r="T231">
        <f>Table21[[#This Row],[Creation]]/Table21[[#This Row],[TOTAL]]</f>
        <v>0</v>
      </c>
      <c r="U231">
        <f>Table21[[#This Row],[Use]]/Table21[[#This Row],[TOTAL]]</f>
        <v>1</v>
      </c>
      <c r="V231">
        <f>Table21[[#This Row],[Background]]/Table21[[#This Row],[TOTAL]]</f>
        <v>0</v>
      </c>
      <c r="W231" s="2">
        <f>SUM(Table2125[[#This Row],[Creation]:[Background]])</f>
        <v>1</v>
      </c>
    </row>
    <row r="232" spans="1:23" x14ac:dyDescent="0.2">
      <c r="A232" t="s">
        <v>11742</v>
      </c>
      <c r="B232">
        <v>1</v>
      </c>
      <c r="C232">
        <v>0</v>
      </c>
      <c r="D232">
        <v>0</v>
      </c>
      <c r="E232">
        <f>SUM(Table20[[#This Row],[Use]:[Background]])</f>
        <v>1</v>
      </c>
      <c r="G232" t="s">
        <v>11742</v>
      </c>
      <c r="H232">
        <v>0</v>
      </c>
      <c r="I232">
        <v>1</v>
      </c>
      <c r="J232">
        <v>0</v>
      </c>
      <c r="K232" s="2">
        <f>SUM(Table21[[#This Row],[Use]:[Background]])</f>
        <v>1</v>
      </c>
      <c r="M232" t="s">
        <v>11742</v>
      </c>
      <c r="N232">
        <f>Table20[[#This Row],[Creation]]/Table20[[#This Row],[TOTAL]]</f>
        <v>0</v>
      </c>
      <c r="O232">
        <f>Table20[[#This Row],[Use]]/Table20[[#This Row],[TOTAL]]</f>
        <v>1</v>
      </c>
      <c r="P232">
        <f>Table20[[#This Row],[Background]]/Table20[[#This Row],[TOTAL]]</f>
        <v>0</v>
      </c>
      <c r="Q232" s="2">
        <f>SUM(Table2023[[#This Row],[Creation]:[Background]])</f>
        <v>1</v>
      </c>
      <c r="S232" t="s">
        <v>11742</v>
      </c>
      <c r="T232">
        <f>Table21[[#This Row],[Creation]]/Table21[[#This Row],[TOTAL]]</f>
        <v>1</v>
      </c>
      <c r="U232">
        <f>Table21[[#This Row],[Use]]/Table21[[#This Row],[TOTAL]]</f>
        <v>0</v>
      </c>
      <c r="V232">
        <f>Table21[[#This Row],[Background]]/Table21[[#This Row],[TOTAL]]</f>
        <v>0</v>
      </c>
      <c r="W232" s="2">
        <f>SUM(Table2125[[#This Row],[Creation]:[Background]])</f>
        <v>1</v>
      </c>
    </row>
    <row r="233" spans="1:23" x14ac:dyDescent="0.2">
      <c r="A233" t="s">
        <v>12929</v>
      </c>
      <c r="B233">
        <v>1</v>
      </c>
      <c r="C233">
        <v>0</v>
      </c>
      <c r="D233">
        <v>0</v>
      </c>
      <c r="E233">
        <f>SUM(Table20[[#This Row],[Use]:[Background]])</f>
        <v>1</v>
      </c>
      <c r="G233" t="s">
        <v>12929</v>
      </c>
      <c r="H233">
        <v>0</v>
      </c>
      <c r="I233">
        <v>1</v>
      </c>
      <c r="J233">
        <v>0</v>
      </c>
      <c r="K233" s="2">
        <f>SUM(Table21[[#This Row],[Use]:[Background]])</f>
        <v>1</v>
      </c>
      <c r="M233" t="s">
        <v>12929</v>
      </c>
      <c r="N233">
        <f>Table20[[#This Row],[Creation]]/Table20[[#This Row],[TOTAL]]</f>
        <v>0</v>
      </c>
      <c r="O233">
        <f>Table20[[#This Row],[Use]]/Table20[[#This Row],[TOTAL]]</f>
        <v>1</v>
      </c>
      <c r="P233">
        <f>Table20[[#This Row],[Background]]/Table20[[#This Row],[TOTAL]]</f>
        <v>0</v>
      </c>
      <c r="Q233" s="2">
        <f>SUM(Table2023[[#This Row],[Creation]:[Background]])</f>
        <v>1</v>
      </c>
      <c r="S233" t="s">
        <v>12929</v>
      </c>
      <c r="T233">
        <f>Table21[[#This Row],[Creation]]/Table21[[#This Row],[TOTAL]]</f>
        <v>1</v>
      </c>
      <c r="U233">
        <f>Table21[[#This Row],[Use]]/Table21[[#This Row],[TOTAL]]</f>
        <v>0</v>
      </c>
      <c r="V233">
        <f>Table21[[#This Row],[Background]]/Table21[[#This Row],[TOTAL]]</f>
        <v>0</v>
      </c>
      <c r="W233" s="2">
        <f>SUM(Table2125[[#This Row],[Creation]:[Background]])</f>
        <v>1</v>
      </c>
    </row>
    <row r="234" spans="1:23" x14ac:dyDescent="0.2">
      <c r="A234" t="s">
        <v>11497</v>
      </c>
      <c r="B234">
        <v>3</v>
      </c>
      <c r="C234">
        <v>0</v>
      </c>
      <c r="D234">
        <v>0</v>
      </c>
      <c r="E234">
        <f>SUM(Table20[[#This Row],[Use]:[Background]])</f>
        <v>3</v>
      </c>
      <c r="G234" t="s">
        <v>11497</v>
      </c>
      <c r="H234">
        <v>1</v>
      </c>
      <c r="I234">
        <v>1</v>
      </c>
      <c r="J234">
        <v>1</v>
      </c>
      <c r="K234" s="2">
        <f>SUM(Table21[[#This Row],[Use]:[Background]])</f>
        <v>3</v>
      </c>
      <c r="M234" t="s">
        <v>11497</v>
      </c>
      <c r="N234">
        <f>Table20[[#This Row],[Creation]]/Table20[[#This Row],[TOTAL]]</f>
        <v>0</v>
      </c>
      <c r="O234">
        <f>Table20[[#This Row],[Use]]/Table20[[#This Row],[TOTAL]]</f>
        <v>1</v>
      </c>
      <c r="P234">
        <f>Table20[[#This Row],[Background]]/Table20[[#This Row],[TOTAL]]</f>
        <v>0</v>
      </c>
      <c r="Q234" s="2">
        <f>SUM(Table2023[[#This Row],[Creation]:[Background]])</f>
        <v>1</v>
      </c>
      <c r="S234" t="s">
        <v>11497</v>
      </c>
      <c r="T234">
        <f>Table21[[#This Row],[Creation]]/Table21[[#This Row],[TOTAL]]</f>
        <v>0.33333333333333331</v>
      </c>
      <c r="U234">
        <f>Table21[[#This Row],[Use]]/Table21[[#This Row],[TOTAL]]</f>
        <v>0.33333333333333331</v>
      </c>
      <c r="V234">
        <f>Table21[[#This Row],[Background]]/Table21[[#This Row],[TOTAL]]</f>
        <v>0.33333333333333331</v>
      </c>
      <c r="W234" s="2">
        <f>SUM(Table2125[[#This Row],[Creation]:[Background]])</f>
        <v>1</v>
      </c>
    </row>
    <row r="235" spans="1:23" x14ac:dyDescent="0.2">
      <c r="A235" t="s">
        <v>12822</v>
      </c>
      <c r="B235">
        <v>1</v>
      </c>
      <c r="C235">
        <v>0</v>
      </c>
      <c r="D235">
        <v>0</v>
      </c>
      <c r="E235">
        <f>SUM(Table20[[#This Row],[Use]:[Background]])</f>
        <v>1</v>
      </c>
      <c r="G235" t="s">
        <v>12822</v>
      </c>
      <c r="H235">
        <v>1</v>
      </c>
      <c r="I235">
        <v>0</v>
      </c>
      <c r="J235">
        <v>0</v>
      </c>
      <c r="K235" s="2">
        <f>SUM(Table21[[#This Row],[Use]:[Background]])</f>
        <v>1</v>
      </c>
      <c r="M235" t="s">
        <v>12822</v>
      </c>
      <c r="N235">
        <f>Table20[[#This Row],[Creation]]/Table20[[#This Row],[TOTAL]]</f>
        <v>0</v>
      </c>
      <c r="O235">
        <f>Table20[[#This Row],[Use]]/Table20[[#This Row],[TOTAL]]</f>
        <v>1</v>
      </c>
      <c r="P235">
        <f>Table20[[#This Row],[Background]]/Table20[[#This Row],[TOTAL]]</f>
        <v>0</v>
      </c>
      <c r="Q235" s="2">
        <f>SUM(Table2023[[#This Row],[Creation]:[Background]])</f>
        <v>1</v>
      </c>
      <c r="S235" t="s">
        <v>12822</v>
      </c>
      <c r="T235">
        <f>Table21[[#This Row],[Creation]]/Table21[[#This Row],[TOTAL]]</f>
        <v>0</v>
      </c>
      <c r="U235">
        <f>Table21[[#This Row],[Use]]/Table21[[#This Row],[TOTAL]]</f>
        <v>1</v>
      </c>
      <c r="V235">
        <f>Table21[[#This Row],[Background]]/Table21[[#This Row],[TOTAL]]</f>
        <v>0</v>
      </c>
      <c r="W235" s="2">
        <f>SUM(Table2125[[#This Row],[Creation]:[Background]])</f>
        <v>1</v>
      </c>
    </row>
    <row r="236" spans="1:23" x14ac:dyDescent="0.2">
      <c r="A236" t="s">
        <v>11498</v>
      </c>
      <c r="B236">
        <v>0</v>
      </c>
      <c r="C236">
        <v>1</v>
      </c>
      <c r="D236">
        <v>0</v>
      </c>
      <c r="E236">
        <f>SUM(Table20[[#This Row],[Use]:[Background]])</f>
        <v>1</v>
      </c>
      <c r="G236" t="s">
        <v>11498</v>
      </c>
      <c r="H236">
        <v>0</v>
      </c>
      <c r="I236">
        <v>1</v>
      </c>
      <c r="J236">
        <v>0</v>
      </c>
      <c r="K236" s="2">
        <f>SUM(Table21[[#This Row],[Use]:[Background]])</f>
        <v>1</v>
      </c>
      <c r="M236" t="s">
        <v>11498</v>
      </c>
      <c r="N236">
        <f>Table20[[#This Row],[Creation]]/Table20[[#This Row],[TOTAL]]</f>
        <v>1</v>
      </c>
      <c r="O236">
        <f>Table20[[#This Row],[Use]]/Table20[[#This Row],[TOTAL]]</f>
        <v>0</v>
      </c>
      <c r="P236">
        <f>Table20[[#This Row],[Background]]/Table20[[#This Row],[TOTAL]]</f>
        <v>0</v>
      </c>
      <c r="Q236" s="2">
        <f>SUM(Table2023[[#This Row],[Creation]:[Background]])</f>
        <v>1</v>
      </c>
      <c r="S236" t="s">
        <v>11498</v>
      </c>
      <c r="T236">
        <f>Table21[[#This Row],[Creation]]/Table21[[#This Row],[TOTAL]]</f>
        <v>1</v>
      </c>
      <c r="U236">
        <f>Table21[[#This Row],[Use]]/Table21[[#This Row],[TOTAL]]</f>
        <v>0</v>
      </c>
      <c r="V236">
        <f>Table21[[#This Row],[Background]]/Table21[[#This Row],[TOTAL]]</f>
        <v>0</v>
      </c>
      <c r="W236" s="2">
        <f>SUM(Table2125[[#This Row],[Creation]:[Background]])</f>
        <v>1</v>
      </c>
    </row>
    <row r="237" spans="1:23" x14ac:dyDescent="0.2">
      <c r="A237" t="s">
        <v>12534</v>
      </c>
      <c r="B237">
        <v>1</v>
      </c>
      <c r="C237">
        <v>0</v>
      </c>
      <c r="D237">
        <v>0</v>
      </c>
      <c r="E237">
        <f>SUM(Table20[[#This Row],[Use]:[Background]])</f>
        <v>1</v>
      </c>
      <c r="G237" t="s">
        <v>12534</v>
      </c>
      <c r="H237">
        <v>1</v>
      </c>
      <c r="I237">
        <v>0</v>
      </c>
      <c r="J237">
        <v>0</v>
      </c>
      <c r="K237" s="2">
        <f>SUM(Table21[[#This Row],[Use]:[Background]])</f>
        <v>1</v>
      </c>
      <c r="M237" t="s">
        <v>12534</v>
      </c>
      <c r="N237">
        <f>Table20[[#This Row],[Creation]]/Table20[[#This Row],[TOTAL]]</f>
        <v>0</v>
      </c>
      <c r="O237">
        <f>Table20[[#This Row],[Use]]/Table20[[#This Row],[TOTAL]]</f>
        <v>1</v>
      </c>
      <c r="P237">
        <f>Table20[[#This Row],[Background]]/Table20[[#This Row],[TOTAL]]</f>
        <v>0</v>
      </c>
      <c r="Q237" s="2">
        <f>SUM(Table2023[[#This Row],[Creation]:[Background]])</f>
        <v>1</v>
      </c>
      <c r="S237" t="s">
        <v>12534</v>
      </c>
      <c r="T237">
        <f>Table21[[#This Row],[Creation]]/Table21[[#This Row],[TOTAL]]</f>
        <v>0</v>
      </c>
      <c r="U237">
        <f>Table21[[#This Row],[Use]]/Table21[[#This Row],[TOTAL]]</f>
        <v>1</v>
      </c>
      <c r="V237">
        <f>Table21[[#This Row],[Background]]/Table21[[#This Row],[TOTAL]]</f>
        <v>0</v>
      </c>
      <c r="W237" s="2">
        <f>SUM(Table2125[[#This Row],[Creation]:[Background]])</f>
        <v>1</v>
      </c>
    </row>
    <row r="238" spans="1:23" x14ac:dyDescent="0.2">
      <c r="A238" t="s">
        <v>11398</v>
      </c>
      <c r="B238">
        <v>2</v>
      </c>
      <c r="C238">
        <v>0</v>
      </c>
      <c r="D238">
        <v>0</v>
      </c>
      <c r="E238">
        <f>SUM(Table20[[#This Row],[Use]:[Background]])</f>
        <v>2</v>
      </c>
      <c r="G238" t="s">
        <v>11398</v>
      </c>
      <c r="H238">
        <v>2</v>
      </c>
      <c r="I238">
        <v>0</v>
      </c>
      <c r="J238">
        <v>0</v>
      </c>
      <c r="K238" s="2">
        <f>SUM(Table21[[#This Row],[Use]:[Background]])</f>
        <v>2</v>
      </c>
      <c r="M238" t="s">
        <v>11398</v>
      </c>
      <c r="N238">
        <f>Table20[[#This Row],[Creation]]/Table20[[#This Row],[TOTAL]]</f>
        <v>0</v>
      </c>
      <c r="O238">
        <f>Table20[[#This Row],[Use]]/Table20[[#This Row],[TOTAL]]</f>
        <v>1</v>
      </c>
      <c r="P238">
        <f>Table20[[#This Row],[Background]]/Table20[[#This Row],[TOTAL]]</f>
        <v>0</v>
      </c>
      <c r="Q238" s="2">
        <f>SUM(Table2023[[#This Row],[Creation]:[Background]])</f>
        <v>1</v>
      </c>
      <c r="S238" t="s">
        <v>11398</v>
      </c>
      <c r="T238">
        <f>Table21[[#This Row],[Creation]]/Table21[[#This Row],[TOTAL]]</f>
        <v>0</v>
      </c>
      <c r="U238">
        <f>Table21[[#This Row],[Use]]/Table21[[#This Row],[TOTAL]]</f>
        <v>1</v>
      </c>
      <c r="V238">
        <f>Table21[[#This Row],[Background]]/Table21[[#This Row],[TOTAL]]</f>
        <v>0</v>
      </c>
      <c r="W238" s="2">
        <f>SUM(Table2125[[#This Row],[Creation]:[Background]])</f>
        <v>1</v>
      </c>
    </row>
    <row r="239" spans="1:23" x14ac:dyDescent="0.2">
      <c r="A239" t="s">
        <v>12346</v>
      </c>
      <c r="B239">
        <v>1</v>
      </c>
      <c r="C239">
        <v>0</v>
      </c>
      <c r="D239">
        <v>0</v>
      </c>
      <c r="E239">
        <f>SUM(Table20[[#This Row],[Use]:[Background]])</f>
        <v>1</v>
      </c>
      <c r="G239" t="s">
        <v>12346</v>
      </c>
      <c r="H239">
        <v>1</v>
      </c>
      <c r="I239">
        <v>0</v>
      </c>
      <c r="J239">
        <v>0</v>
      </c>
      <c r="K239" s="2">
        <f>SUM(Table21[[#This Row],[Use]:[Background]])</f>
        <v>1</v>
      </c>
      <c r="M239" t="s">
        <v>12346</v>
      </c>
      <c r="N239">
        <f>Table20[[#This Row],[Creation]]/Table20[[#This Row],[TOTAL]]</f>
        <v>0</v>
      </c>
      <c r="O239">
        <f>Table20[[#This Row],[Use]]/Table20[[#This Row],[TOTAL]]</f>
        <v>1</v>
      </c>
      <c r="P239">
        <f>Table20[[#This Row],[Background]]/Table20[[#This Row],[TOTAL]]</f>
        <v>0</v>
      </c>
      <c r="Q239" s="2">
        <f>SUM(Table2023[[#This Row],[Creation]:[Background]])</f>
        <v>1</v>
      </c>
      <c r="S239" t="s">
        <v>12346</v>
      </c>
      <c r="T239">
        <f>Table21[[#This Row],[Creation]]/Table21[[#This Row],[TOTAL]]</f>
        <v>0</v>
      </c>
      <c r="U239">
        <f>Table21[[#This Row],[Use]]/Table21[[#This Row],[TOTAL]]</f>
        <v>1</v>
      </c>
      <c r="V239">
        <f>Table21[[#This Row],[Background]]/Table21[[#This Row],[TOTAL]]</f>
        <v>0</v>
      </c>
      <c r="W239" s="2">
        <f>SUM(Table2125[[#This Row],[Creation]:[Background]])</f>
        <v>1</v>
      </c>
    </row>
    <row r="240" spans="1:23" x14ac:dyDescent="0.2">
      <c r="A240" t="s">
        <v>11488</v>
      </c>
      <c r="B240">
        <v>2</v>
      </c>
      <c r="C240">
        <v>0</v>
      </c>
      <c r="D240">
        <v>0</v>
      </c>
      <c r="E240">
        <f>SUM(Table20[[#This Row],[Use]:[Background]])</f>
        <v>2</v>
      </c>
      <c r="G240" t="s">
        <v>11488</v>
      </c>
      <c r="H240">
        <v>2</v>
      </c>
      <c r="I240">
        <v>0</v>
      </c>
      <c r="J240">
        <v>0</v>
      </c>
      <c r="K240" s="2">
        <f>SUM(Table21[[#This Row],[Use]:[Background]])</f>
        <v>2</v>
      </c>
      <c r="M240" t="s">
        <v>11488</v>
      </c>
      <c r="N240">
        <f>Table20[[#This Row],[Creation]]/Table20[[#This Row],[TOTAL]]</f>
        <v>0</v>
      </c>
      <c r="O240">
        <f>Table20[[#This Row],[Use]]/Table20[[#This Row],[TOTAL]]</f>
        <v>1</v>
      </c>
      <c r="P240">
        <f>Table20[[#This Row],[Background]]/Table20[[#This Row],[TOTAL]]</f>
        <v>0</v>
      </c>
      <c r="Q240" s="2">
        <f>SUM(Table2023[[#This Row],[Creation]:[Background]])</f>
        <v>1</v>
      </c>
      <c r="S240" t="s">
        <v>11488</v>
      </c>
      <c r="T240">
        <f>Table21[[#This Row],[Creation]]/Table21[[#This Row],[TOTAL]]</f>
        <v>0</v>
      </c>
      <c r="U240">
        <f>Table21[[#This Row],[Use]]/Table21[[#This Row],[TOTAL]]</f>
        <v>1</v>
      </c>
      <c r="V240">
        <f>Table21[[#This Row],[Background]]/Table21[[#This Row],[TOTAL]]</f>
        <v>0</v>
      </c>
      <c r="W240" s="2">
        <f>SUM(Table2125[[#This Row],[Creation]:[Background]])</f>
        <v>1</v>
      </c>
    </row>
    <row r="241" spans="1:23" x14ac:dyDescent="0.2">
      <c r="A241" t="s">
        <v>11753</v>
      </c>
      <c r="B241">
        <v>1</v>
      </c>
      <c r="C241">
        <v>0</v>
      </c>
      <c r="D241">
        <v>0</v>
      </c>
      <c r="E241">
        <f>SUM(Table20[[#This Row],[Use]:[Background]])</f>
        <v>1</v>
      </c>
      <c r="G241" t="s">
        <v>11753</v>
      </c>
      <c r="H241">
        <v>0</v>
      </c>
      <c r="I241">
        <v>0</v>
      </c>
      <c r="J241">
        <v>1</v>
      </c>
      <c r="K241" s="2">
        <f>SUM(Table21[[#This Row],[Use]:[Background]])</f>
        <v>1</v>
      </c>
      <c r="M241" t="s">
        <v>11753</v>
      </c>
      <c r="N241">
        <f>Table20[[#This Row],[Creation]]/Table20[[#This Row],[TOTAL]]</f>
        <v>0</v>
      </c>
      <c r="O241">
        <f>Table20[[#This Row],[Use]]/Table20[[#This Row],[TOTAL]]</f>
        <v>1</v>
      </c>
      <c r="P241">
        <f>Table20[[#This Row],[Background]]/Table20[[#This Row],[TOTAL]]</f>
        <v>0</v>
      </c>
      <c r="Q241" s="2">
        <f>SUM(Table2023[[#This Row],[Creation]:[Background]])</f>
        <v>1</v>
      </c>
      <c r="S241" t="s">
        <v>11753</v>
      </c>
      <c r="T241">
        <f>Table21[[#This Row],[Creation]]/Table21[[#This Row],[TOTAL]]</f>
        <v>0</v>
      </c>
      <c r="U241">
        <f>Table21[[#This Row],[Use]]/Table21[[#This Row],[TOTAL]]</f>
        <v>0</v>
      </c>
      <c r="V241">
        <f>Table21[[#This Row],[Background]]/Table21[[#This Row],[TOTAL]]</f>
        <v>1</v>
      </c>
      <c r="W241" s="2">
        <f>SUM(Table2125[[#This Row],[Creation]:[Background]])</f>
        <v>1</v>
      </c>
    </row>
    <row r="242" spans="1:23" x14ac:dyDescent="0.2">
      <c r="A242" t="s">
        <v>11732</v>
      </c>
      <c r="B242">
        <v>1</v>
      </c>
      <c r="C242">
        <v>0</v>
      </c>
      <c r="D242">
        <v>0</v>
      </c>
      <c r="E242">
        <f>SUM(Table20[[#This Row],[Use]:[Background]])</f>
        <v>1</v>
      </c>
      <c r="G242" t="s">
        <v>11732</v>
      </c>
      <c r="H242">
        <v>1</v>
      </c>
      <c r="I242">
        <v>0</v>
      </c>
      <c r="J242">
        <v>0</v>
      </c>
      <c r="K242" s="2">
        <f>SUM(Table21[[#This Row],[Use]:[Background]])</f>
        <v>1</v>
      </c>
      <c r="M242" t="s">
        <v>11732</v>
      </c>
      <c r="N242">
        <f>Table20[[#This Row],[Creation]]/Table20[[#This Row],[TOTAL]]</f>
        <v>0</v>
      </c>
      <c r="O242">
        <f>Table20[[#This Row],[Use]]/Table20[[#This Row],[TOTAL]]</f>
        <v>1</v>
      </c>
      <c r="P242">
        <f>Table20[[#This Row],[Background]]/Table20[[#This Row],[TOTAL]]</f>
        <v>0</v>
      </c>
      <c r="Q242" s="2">
        <f>SUM(Table2023[[#This Row],[Creation]:[Background]])</f>
        <v>1</v>
      </c>
      <c r="S242" t="s">
        <v>11732</v>
      </c>
      <c r="T242">
        <f>Table21[[#This Row],[Creation]]/Table21[[#This Row],[TOTAL]]</f>
        <v>0</v>
      </c>
      <c r="U242">
        <f>Table21[[#This Row],[Use]]/Table21[[#This Row],[TOTAL]]</f>
        <v>1</v>
      </c>
      <c r="V242">
        <f>Table21[[#This Row],[Background]]/Table21[[#This Row],[TOTAL]]</f>
        <v>0</v>
      </c>
      <c r="W242" s="2">
        <f>SUM(Table2125[[#This Row],[Creation]:[Background]])</f>
        <v>1</v>
      </c>
    </row>
    <row r="243" spans="1:23" x14ac:dyDescent="0.2">
      <c r="A243" t="s">
        <v>11800</v>
      </c>
      <c r="B243">
        <v>1</v>
      </c>
      <c r="C243">
        <v>0</v>
      </c>
      <c r="D243">
        <v>0</v>
      </c>
      <c r="E243">
        <f>SUM(Table20[[#This Row],[Use]:[Background]])</f>
        <v>1</v>
      </c>
      <c r="G243" t="s">
        <v>11800</v>
      </c>
      <c r="H243">
        <v>0</v>
      </c>
      <c r="I243">
        <v>0</v>
      </c>
      <c r="J243">
        <v>1</v>
      </c>
      <c r="K243" s="2">
        <f>SUM(Table21[[#This Row],[Use]:[Background]])</f>
        <v>1</v>
      </c>
      <c r="M243" t="s">
        <v>11800</v>
      </c>
      <c r="N243">
        <f>Table20[[#This Row],[Creation]]/Table20[[#This Row],[TOTAL]]</f>
        <v>0</v>
      </c>
      <c r="O243">
        <f>Table20[[#This Row],[Use]]/Table20[[#This Row],[TOTAL]]</f>
        <v>1</v>
      </c>
      <c r="P243">
        <f>Table20[[#This Row],[Background]]/Table20[[#This Row],[TOTAL]]</f>
        <v>0</v>
      </c>
      <c r="Q243" s="2">
        <f>SUM(Table2023[[#This Row],[Creation]:[Background]])</f>
        <v>1</v>
      </c>
      <c r="S243" t="s">
        <v>11800</v>
      </c>
      <c r="T243">
        <f>Table21[[#This Row],[Creation]]/Table21[[#This Row],[TOTAL]]</f>
        <v>0</v>
      </c>
      <c r="U243">
        <f>Table21[[#This Row],[Use]]/Table21[[#This Row],[TOTAL]]</f>
        <v>0</v>
      </c>
      <c r="V243">
        <f>Table21[[#This Row],[Background]]/Table21[[#This Row],[TOTAL]]</f>
        <v>1</v>
      </c>
      <c r="W243" s="2">
        <f>SUM(Table2125[[#This Row],[Creation]:[Background]])</f>
        <v>1</v>
      </c>
    </row>
    <row r="244" spans="1:23" x14ac:dyDescent="0.2">
      <c r="A244" t="s">
        <v>12713</v>
      </c>
      <c r="B244">
        <v>1</v>
      </c>
      <c r="C244">
        <v>0</v>
      </c>
      <c r="D244">
        <v>0</v>
      </c>
      <c r="E244">
        <f>SUM(Table20[[#This Row],[Use]:[Background]])</f>
        <v>1</v>
      </c>
      <c r="G244" t="s">
        <v>12713</v>
      </c>
      <c r="H244">
        <v>1</v>
      </c>
      <c r="I244">
        <v>0</v>
      </c>
      <c r="J244">
        <v>0</v>
      </c>
      <c r="K244" s="2">
        <f>SUM(Table21[[#This Row],[Use]:[Background]])</f>
        <v>1</v>
      </c>
      <c r="M244" t="s">
        <v>12713</v>
      </c>
      <c r="N244">
        <f>Table20[[#This Row],[Creation]]/Table20[[#This Row],[TOTAL]]</f>
        <v>0</v>
      </c>
      <c r="O244">
        <f>Table20[[#This Row],[Use]]/Table20[[#This Row],[TOTAL]]</f>
        <v>1</v>
      </c>
      <c r="P244">
        <f>Table20[[#This Row],[Background]]/Table20[[#This Row],[TOTAL]]</f>
        <v>0</v>
      </c>
      <c r="Q244" s="2">
        <f>SUM(Table2023[[#This Row],[Creation]:[Background]])</f>
        <v>1</v>
      </c>
      <c r="S244" t="s">
        <v>12713</v>
      </c>
      <c r="T244">
        <f>Table21[[#This Row],[Creation]]/Table21[[#This Row],[TOTAL]]</f>
        <v>0</v>
      </c>
      <c r="U244">
        <f>Table21[[#This Row],[Use]]/Table21[[#This Row],[TOTAL]]</f>
        <v>1</v>
      </c>
      <c r="V244">
        <f>Table21[[#This Row],[Background]]/Table21[[#This Row],[TOTAL]]</f>
        <v>0</v>
      </c>
      <c r="W244" s="2">
        <f>SUM(Table2125[[#This Row],[Creation]:[Background]])</f>
        <v>1</v>
      </c>
    </row>
    <row r="245" spans="1:23" x14ac:dyDescent="0.2">
      <c r="A245" t="s">
        <v>11545</v>
      </c>
      <c r="B245">
        <v>2</v>
      </c>
      <c r="C245">
        <v>1</v>
      </c>
      <c r="D245">
        <v>0</v>
      </c>
      <c r="E245">
        <f>SUM(Table20[[#This Row],[Use]:[Background]])</f>
        <v>3</v>
      </c>
      <c r="G245" t="s">
        <v>11545</v>
      </c>
      <c r="H245">
        <v>2</v>
      </c>
      <c r="I245">
        <v>1</v>
      </c>
      <c r="J245">
        <v>0</v>
      </c>
      <c r="K245" s="2">
        <f>SUM(Table21[[#This Row],[Use]:[Background]])</f>
        <v>3</v>
      </c>
      <c r="M245" t="s">
        <v>11545</v>
      </c>
      <c r="N245">
        <f>Table20[[#This Row],[Creation]]/Table20[[#This Row],[TOTAL]]</f>
        <v>0.33333333333333331</v>
      </c>
      <c r="O245">
        <f>Table20[[#This Row],[Use]]/Table20[[#This Row],[TOTAL]]</f>
        <v>0.66666666666666663</v>
      </c>
      <c r="P245">
        <f>Table20[[#This Row],[Background]]/Table20[[#This Row],[TOTAL]]</f>
        <v>0</v>
      </c>
      <c r="Q245" s="2">
        <f>SUM(Table2023[[#This Row],[Creation]:[Background]])</f>
        <v>1</v>
      </c>
      <c r="S245" t="s">
        <v>11545</v>
      </c>
      <c r="T245">
        <f>Table21[[#This Row],[Creation]]/Table21[[#This Row],[TOTAL]]</f>
        <v>0.33333333333333331</v>
      </c>
      <c r="U245">
        <f>Table21[[#This Row],[Use]]/Table21[[#This Row],[TOTAL]]</f>
        <v>0.66666666666666663</v>
      </c>
      <c r="V245">
        <f>Table21[[#This Row],[Background]]/Table21[[#This Row],[TOTAL]]</f>
        <v>0</v>
      </c>
      <c r="W245" s="2">
        <f>SUM(Table2125[[#This Row],[Creation]:[Background]])</f>
        <v>1</v>
      </c>
    </row>
    <row r="246" spans="1:23" x14ac:dyDescent="0.2">
      <c r="A246" t="s">
        <v>11519</v>
      </c>
      <c r="B246">
        <v>1</v>
      </c>
      <c r="C246">
        <v>0</v>
      </c>
      <c r="D246">
        <v>0</v>
      </c>
      <c r="E246">
        <f>SUM(Table20[[#This Row],[Use]:[Background]])</f>
        <v>1</v>
      </c>
      <c r="G246" t="s">
        <v>11519</v>
      </c>
      <c r="H246">
        <v>1</v>
      </c>
      <c r="I246">
        <v>0</v>
      </c>
      <c r="J246">
        <v>0</v>
      </c>
      <c r="K246" s="2">
        <f>SUM(Table21[[#This Row],[Use]:[Background]])</f>
        <v>1</v>
      </c>
      <c r="M246" t="s">
        <v>11519</v>
      </c>
      <c r="N246">
        <f>Table20[[#This Row],[Creation]]/Table20[[#This Row],[TOTAL]]</f>
        <v>0</v>
      </c>
      <c r="O246">
        <f>Table20[[#This Row],[Use]]/Table20[[#This Row],[TOTAL]]</f>
        <v>1</v>
      </c>
      <c r="P246">
        <f>Table20[[#This Row],[Background]]/Table20[[#This Row],[TOTAL]]</f>
        <v>0</v>
      </c>
      <c r="Q246" s="2">
        <f>SUM(Table2023[[#This Row],[Creation]:[Background]])</f>
        <v>1</v>
      </c>
      <c r="S246" t="s">
        <v>11519</v>
      </c>
      <c r="T246">
        <f>Table21[[#This Row],[Creation]]/Table21[[#This Row],[TOTAL]]</f>
        <v>0</v>
      </c>
      <c r="U246">
        <f>Table21[[#This Row],[Use]]/Table21[[#This Row],[TOTAL]]</f>
        <v>1</v>
      </c>
      <c r="V246">
        <f>Table21[[#This Row],[Background]]/Table21[[#This Row],[TOTAL]]</f>
        <v>0</v>
      </c>
      <c r="W246" s="2">
        <f>SUM(Table2125[[#This Row],[Creation]:[Background]])</f>
        <v>1</v>
      </c>
    </row>
    <row r="247" spans="1:23" x14ac:dyDescent="0.2">
      <c r="A247" t="s">
        <v>11566</v>
      </c>
      <c r="B247">
        <v>1</v>
      </c>
      <c r="C247">
        <v>0</v>
      </c>
      <c r="D247">
        <v>0</v>
      </c>
      <c r="E247">
        <f>SUM(Table20[[#This Row],[Use]:[Background]])</f>
        <v>1</v>
      </c>
      <c r="G247" t="s">
        <v>11566</v>
      </c>
      <c r="H247">
        <v>1</v>
      </c>
      <c r="I247">
        <v>0</v>
      </c>
      <c r="J247">
        <v>0</v>
      </c>
      <c r="K247" s="2">
        <f>SUM(Table21[[#This Row],[Use]:[Background]])</f>
        <v>1</v>
      </c>
      <c r="M247" t="s">
        <v>11566</v>
      </c>
      <c r="N247">
        <f>Table20[[#This Row],[Creation]]/Table20[[#This Row],[TOTAL]]</f>
        <v>0</v>
      </c>
      <c r="O247">
        <f>Table20[[#This Row],[Use]]/Table20[[#This Row],[TOTAL]]</f>
        <v>1</v>
      </c>
      <c r="P247">
        <f>Table20[[#This Row],[Background]]/Table20[[#This Row],[TOTAL]]</f>
        <v>0</v>
      </c>
      <c r="Q247" s="2">
        <f>SUM(Table2023[[#This Row],[Creation]:[Background]])</f>
        <v>1</v>
      </c>
      <c r="S247" t="s">
        <v>11566</v>
      </c>
      <c r="T247">
        <f>Table21[[#This Row],[Creation]]/Table21[[#This Row],[TOTAL]]</f>
        <v>0</v>
      </c>
      <c r="U247">
        <f>Table21[[#This Row],[Use]]/Table21[[#This Row],[TOTAL]]</f>
        <v>1</v>
      </c>
      <c r="V247">
        <f>Table21[[#This Row],[Background]]/Table21[[#This Row],[TOTAL]]</f>
        <v>0</v>
      </c>
      <c r="W247" s="2">
        <f>SUM(Table2125[[#This Row],[Creation]:[Background]])</f>
        <v>1</v>
      </c>
    </row>
    <row r="248" spans="1:23" x14ac:dyDescent="0.2">
      <c r="A248" t="s">
        <v>11544</v>
      </c>
      <c r="B248">
        <v>1</v>
      </c>
      <c r="C248">
        <v>0</v>
      </c>
      <c r="D248">
        <v>0</v>
      </c>
      <c r="E248">
        <f>SUM(Table20[[#This Row],[Use]:[Background]])</f>
        <v>1</v>
      </c>
      <c r="G248" t="s">
        <v>11544</v>
      </c>
      <c r="H248">
        <v>1</v>
      </c>
      <c r="I248">
        <v>0</v>
      </c>
      <c r="J248">
        <v>0</v>
      </c>
      <c r="K248" s="2">
        <f>SUM(Table21[[#This Row],[Use]:[Background]])</f>
        <v>1</v>
      </c>
      <c r="M248" t="s">
        <v>11544</v>
      </c>
      <c r="N248">
        <f>Table20[[#This Row],[Creation]]/Table20[[#This Row],[TOTAL]]</f>
        <v>0</v>
      </c>
      <c r="O248">
        <f>Table20[[#This Row],[Use]]/Table20[[#This Row],[TOTAL]]</f>
        <v>1</v>
      </c>
      <c r="P248">
        <f>Table20[[#This Row],[Background]]/Table20[[#This Row],[TOTAL]]</f>
        <v>0</v>
      </c>
      <c r="Q248" s="2">
        <f>SUM(Table2023[[#This Row],[Creation]:[Background]])</f>
        <v>1</v>
      </c>
      <c r="S248" t="s">
        <v>11544</v>
      </c>
      <c r="T248">
        <f>Table21[[#This Row],[Creation]]/Table21[[#This Row],[TOTAL]]</f>
        <v>0</v>
      </c>
      <c r="U248">
        <f>Table21[[#This Row],[Use]]/Table21[[#This Row],[TOTAL]]</f>
        <v>1</v>
      </c>
      <c r="V248">
        <f>Table21[[#This Row],[Background]]/Table21[[#This Row],[TOTAL]]</f>
        <v>0</v>
      </c>
      <c r="W248" s="2">
        <f>SUM(Table2125[[#This Row],[Creation]:[Background]])</f>
        <v>1</v>
      </c>
    </row>
    <row r="249" spans="1:23" x14ac:dyDescent="0.2">
      <c r="A249" t="s">
        <v>11370</v>
      </c>
      <c r="B249">
        <v>3</v>
      </c>
      <c r="C249">
        <v>0</v>
      </c>
      <c r="D249">
        <v>0</v>
      </c>
      <c r="E249">
        <f>SUM(Table20[[#This Row],[Use]:[Background]])</f>
        <v>3</v>
      </c>
      <c r="G249" t="s">
        <v>11370</v>
      </c>
      <c r="H249">
        <v>3</v>
      </c>
      <c r="I249">
        <v>0</v>
      </c>
      <c r="J249">
        <v>0</v>
      </c>
      <c r="K249" s="2">
        <f>SUM(Table21[[#This Row],[Use]:[Background]])</f>
        <v>3</v>
      </c>
      <c r="M249" t="s">
        <v>11370</v>
      </c>
      <c r="N249">
        <f>Table20[[#This Row],[Creation]]/Table20[[#This Row],[TOTAL]]</f>
        <v>0</v>
      </c>
      <c r="O249">
        <f>Table20[[#This Row],[Use]]/Table20[[#This Row],[TOTAL]]</f>
        <v>1</v>
      </c>
      <c r="P249">
        <f>Table20[[#This Row],[Background]]/Table20[[#This Row],[TOTAL]]</f>
        <v>0</v>
      </c>
      <c r="Q249" s="2">
        <f>SUM(Table2023[[#This Row],[Creation]:[Background]])</f>
        <v>1</v>
      </c>
      <c r="S249" t="s">
        <v>11370</v>
      </c>
      <c r="T249">
        <f>Table21[[#This Row],[Creation]]/Table21[[#This Row],[TOTAL]]</f>
        <v>0</v>
      </c>
      <c r="U249">
        <f>Table21[[#This Row],[Use]]/Table21[[#This Row],[TOTAL]]</f>
        <v>1</v>
      </c>
      <c r="V249">
        <f>Table21[[#This Row],[Background]]/Table21[[#This Row],[TOTAL]]</f>
        <v>0</v>
      </c>
      <c r="W249" s="2">
        <f>SUM(Table2125[[#This Row],[Creation]:[Background]])</f>
        <v>1</v>
      </c>
    </row>
    <row r="250" spans="1:23" x14ac:dyDescent="0.2">
      <c r="A250" t="s">
        <v>11738</v>
      </c>
      <c r="B250">
        <v>1</v>
      </c>
      <c r="C250">
        <v>0</v>
      </c>
      <c r="D250">
        <v>0</v>
      </c>
      <c r="E250">
        <f>SUM(Table20[[#This Row],[Use]:[Background]])</f>
        <v>1</v>
      </c>
      <c r="G250" t="s">
        <v>11738</v>
      </c>
      <c r="H250">
        <v>1</v>
      </c>
      <c r="I250">
        <v>0</v>
      </c>
      <c r="J250">
        <v>0</v>
      </c>
      <c r="K250" s="2">
        <f>SUM(Table21[[#This Row],[Use]:[Background]])</f>
        <v>1</v>
      </c>
      <c r="M250" t="s">
        <v>11738</v>
      </c>
      <c r="N250">
        <f>Table20[[#This Row],[Creation]]/Table20[[#This Row],[TOTAL]]</f>
        <v>0</v>
      </c>
      <c r="O250">
        <f>Table20[[#This Row],[Use]]/Table20[[#This Row],[TOTAL]]</f>
        <v>1</v>
      </c>
      <c r="P250">
        <f>Table20[[#This Row],[Background]]/Table20[[#This Row],[TOTAL]]</f>
        <v>0</v>
      </c>
      <c r="Q250" s="2">
        <f>SUM(Table2023[[#This Row],[Creation]:[Background]])</f>
        <v>1</v>
      </c>
      <c r="S250" t="s">
        <v>11738</v>
      </c>
      <c r="T250">
        <f>Table21[[#This Row],[Creation]]/Table21[[#This Row],[TOTAL]]</f>
        <v>0</v>
      </c>
      <c r="U250">
        <f>Table21[[#This Row],[Use]]/Table21[[#This Row],[TOTAL]]</f>
        <v>1</v>
      </c>
      <c r="V250">
        <f>Table21[[#This Row],[Background]]/Table21[[#This Row],[TOTAL]]</f>
        <v>0</v>
      </c>
      <c r="W250" s="2">
        <f>SUM(Table2125[[#This Row],[Creation]:[Background]])</f>
        <v>1</v>
      </c>
    </row>
    <row r="251" spans="1:23" x14ac:dyDescent="0.2">
      <c r="A251" t="s">
        <v>11815</v>
      </c>
      <c r="B251">
        <v>0</v>
      </c>
      <c r="C251">
        <v>0</v>
      </c>
      <c r="D251">
        <v>1</v>
      </c>
      <c r="E251">
        <f>SUM(Table20[[#This Row],[Use]:[Background]])</f>
        <v>1</v>
      </c>
      <c r="G251" t="s">
        <v>11815</v>
      </c>
      <c r="H251">
        <v>0</v>
      </c>
      <c r="I251">
        <v>0</v>
      </c>
      <c r="J251">
        <v>1</v>
      </c>
      <c r="K251" s="2">
        <f>SUM(Table21[[#This Row],[Use]:[Background]])</f>
        <v>1</v>
      </c>
      <c r="M251" t="s">
        <v>11815</v>
      </c>
      <c r="N251">
        <f>Table20[[#This Row],[Creation]]/Table20[[#This Row],[TOTAL]]</f>
        <v>0</v>
      </c>
      <c r="O251">
        <f>Table20[[#This Row],[Use]]/Table20[[#This Row],[TOTAL]]</f>
        <v>0</v>
      </c>
      <c r="P251">
        <f>Table20[[#This Row],[Background]]/Table20[[#This Row],[TOTAL]]</f>
        <v>1</v>
      </c>
      <c r="Q251" s="2">
        <f>SUM(Table2023[[#This Row],[Creation]:[Background]])</f>
        <v>1</v>
      </c>
      <c r="S251" t="s">
        <v>11815</v>
      </c>
      <c r="T251">
        <f>Table21[[#This Row],[Creation]]/Table21[[#This Row],[TOTAL]]</f>
        <v>0</v>
      </c>
      <c r="U251">
        <f>Table21[[#This Row],[Use]]/Table21[[#This Row],[TOTAL]]</f>
        <v>0</v>
      </c>
      <c r="V251">
        <f>Table21[[#This Row],[Background]]/Table21[[#This Row],[TOTAL]]</f>
        <v>1</v>
      </c>
      <c r="W251" s="2">
        <f>SUM(Table2125[[#This Row],[Creation]:[Background]])</f>
        <v>1</v>
      </c>
    </row>
    <row r="252" spans="1:23" x14ac:dyDescent="0.2">
      <c r="A252" t="s">
        <v>11487</v>
      </c>
      <c r="B252">
        <v>1</v>
      </c>
      <c r="C252">
        <v>0</v>
      </c>
      <c r="D252">
        <v>0</v>
      </c>
      <c r="E252">
        <f>SUM(Table20[[#This Row],[Use]:[Background]])</f>
        <v>1</v>
      </c>
      <c r="G252" t="s">
        <v>11487</v>
      </c>
      <c r="H252">
        <v>1</v>
      </c>
      <c r="I252">
        <v>0</v>
      </c>
      <c r="J252">
        <v>0</v>
      </c>
      <c r="K252" s="2">
        <f>SUM(Table21[[#This Row],[Use]:[Background]])</f>
        <v>1</v>
      </c>
      <c r="M252" t="s">
        <v>11487</v>
      </c>
      <c r="N252">
        <f>Table20[[#This Row],[Creation]]/Table20[[#This Row],[TOTAL]]</f>
        <v>0</v>
      </c>
      <c r="O252">
        <f>Table20[[#This Row],[Use]]/Table20[[#This Row],[TOTAL]]</f>
        <v>1</v>
      </c>
      <c r="P252">
        <f>Table20[[#This Row],[Background]]/Table20[[#This Row],[TOTAL]]</f>
        <v>0</v>
      </c>
      <c r="Q252" s="2">
        <f>SUM(Table2023[[#This Row],[Creation]:[Background]])</f>
        <v>1</v>
      </c>
      <c r="S252" t="s">
        <v>11487</v>
      </c>
      <c r="T252">
        <f>Table21[[#This Row],[Creation]]/Table21[[#This Row],[TOTAL]]</f>
        <v>0</v>
      </c>
      <c r="U252">
        <f>Table21[[#This Row],[Use]]/Table21[[#This Row],[TOTAL]]</f>
        <v>1</v>
      </c>
      <c r="V252">
        <f>Table21[[#This Row],[Background]]/Table21[[#This Row],[TOTAL]]</f>
        <v>0</v>
      </c>
      <c r="W252" s="2">
        <f>SUM(Table2125[[#This Row],[Creation]:[Background]])</f>
        <v>1</v>
      </c>
    </row>
    <row r="253" spans="1:23" x14ac:dyDescent="0.2">
      <c r="A253" t="s">
        <v>12379</v>
      </c>
      <c r="B253">
        <v>0</v>
      </c>
      <c r="C253">
        <v>0</v>
      </c>
      <c r="D253">
        <v>1</v>
      </c>
      <c r="E253">
        <f>SUM(Table20[[#This Row],[Use]:[Background]])</f>
        <v>1</v>
      </c>
      <c r="G253" t="s">
        <v>12379</v>
      </c>
      <c r="H253">
        <v>1</v>
      </c>
      <c r="I253">
        <v>0</v>
      </c>
      <c r="J253">
        <v>0</v>
      </c>
      <c r="K253" s="2">
        <f>SUM(Table21[[#This Row],[Use]:[Background]])</f>
        <v>1</v>
      </c>
      <c r="M253" t="s">
        <v>12379</v>
      </c>
      <c r="N253">
        <f>Table20[[#This Row],[Creation]]/Table20[[#This Row],[TOTAL]]</f>
        <v>0</v>
      </c>
      <c r="O253">
        <f>Table20[[#This Row],[Use]]/Table20[[#This Row],[TOTAL]]</f>
        <v>0</v>
      </c>
      <c r="P253">
        <f>Table20[[#This Row],[Background]]/Table20[[#This Row],[TOTAL]]</f>
        <v>1</v>
      </c>
      <c r="Q253" s="2">
        <f>SUM(Table2023[[#This Row],[Creation]:[Background]])</f>
        <v>1</v>
      </c>
      <c r="S253" t="s">
        <v>12379</v>
      </c>
      <c r="T253">
        <f>Table21[[#This Row],[Creation]]/Table21[[#This Row],[TOTAL]]</f>
        <v>0</v>
      </c>
      <c r="U253">
        <f>Table21[[#This Row],[Use]]/Table21[[#This Row],[TOTAL]]</f>
        <v>1</v>
      </c>
      <c r="V253">
        <f>Table21[[#This Row],[Background]]/Table21[[#This Row],[TOTAL]]</f>
        <v>0</v>
      </c>
      <c r="W253" s="2">
        <f>SUM(Table2125[[#This Row],[Creation]:[Background]])</f>
        <v>1</v>
      </c>
    </row>
    <row r="254" spans="1:23" x14ac:dyDescent="0.2">
      <c r="A254" t="s">
        <v>12025</v>
      </c>
      <c r="B254">
        <v>1</v>
      </c>
      <c r="C254">
        <v>0</v>
      </c>
      <c r="D254">
        <v>0</v>
      </c>
      <c r="E254">
        <f>SUM(Table20[[#This Row],[Use]:[Background]])</f>
        <v>1</v>
      </c>
      <c r="G254" t="s">
        <v>12025</v>
      </c>
      <c r="H254">
        <v>0</v>
      </c>
      <c r="I254">
        <v>0</v>
      </c>
      <c r="J254">
        <v>1</v>
      </c>
      <c r="K254" s="2">
        <f>SUM(Table21[[#This Row],[Use]:[Background]])</f>
        <v>1</v>
      </c>
      <c r="M254" t="s">
        <v>12025</v>
      </c>
      <c r="N254">
        <f>Table20[[#This Row],[Creation]]/Table20[[#This Row],[TOTAL]]</f>
        <v>0</v>
      </c>
      <c r="O254">
        <f>Table20[[#This Row],[Use]]/Table20[[#This Row],[TOTAL]]</f>
        <v>1</v>
      </c>
      <c r="P254">
        <f>Table20[[#This Row],[Background]]/Table20[[#This Row],[TOTAL]]</f>
        <v>0</v>
      </c>
      <c r="Q254" s="2">
        <f>SUM(Table2023[[#This Row],[Creation]:[Background]])</f>
        <v>1</v>
      </c>
      <c r="S254" t="s">
        <v>12025</v>
      </c>
      <c r="T254">
        <f>Table21[[#This Row],[Creation]]/Table21[[#This Row],[TOTAL]]</f>
        <v>0</v>
      </c>
      <c r="U254">
        <f>Table21[[#This Row],[Use]]/Table21[[#This Row],[TOTAL]]</f>
        <v>0</v>
      </c>
      <c r="V254">
        <f>Table21[[#This Row],[Background]]/Table21[[#This Row],[TOTAL]]</f>
        <v>1</v>
      </c>
      <c r="W254" s="2">
        <f>SUM(Table2125[[#This Row],[Creation]:[Background]])</f>
        <v>1</v>
      </c>
    </row>
    <row r="255" spans="1:23" x14ac:dyDescent="0.2">
      <c r="A255" t="s">
        <v>12452</v>
      </c>
      <c r="B255">
        <v>1</v>
      </c>
      <c r="C255">
        <v>0</v>
      </c>
      <c r="D255">
        <v>0</v>
      </c>
      <c r="E255">
        <f>SUM(Table20[[#This Row],[Use]:[Background]])</f>
        <v>1</v>
      </c>
      <c r="G255" t="s">
        <v>12452</v>
      </c>
      <c r="H255">
        <v>1</v>
      </c>
      <c r="I255">
        <v>0</v>
      </c>
      <c r="J255">
        <v>0</v>
      </c>
      <c r="K255" s="2">
        <f>SUM(Table21[[#This Row],[Use]:[Background]])</f>
        <v>1</v>
      </c>
      <c r="M255" t="s">
        <v>12452</v>
      </c>
      <c r="N255">
        <f>Table20[[#This Row],[Creation]]/Table20[[#This Row],[TOTAL]]</f>
        <v>0</v>
      </c>
      <c r="O255">
        <f>Table20[[#This Row],[Use]]/Table20[[#This Row],[TOTAL]]</f>
        <v>1</v>
      </c>
      <c r="P255">
        <f>Table20[[#This Row],[Background]]/Table20[[#This Row],[TOTAL]]</f>
        <v>0</v>
      </c>
      <c r="Q255" s="2">
        <f>SUM(Table2023[[#This Row],[Creation]:[Background]])</f>
        <v>1</v>
      </c>
      <c r="S255" t="s">
        <v>12452</v>
      </c>
      <c r="T255">
        <f>Table21[[#This Row],[Creation]]/Table21[[#This Row],[TOTAL]]</f>
        <v>0</v>
      </c>
      <c r="U255">
        <f>Table21[[#This Row],[Use]]/Table21[[#This Row],[TOTAL]]</f>
        <v>1</v>
      </c>
      <c r="V255">
        <f>Table21[[#This Row],[Background]]/Table21[[#This Row],[TOTAL]]</f>
        <v>0</v>
      </c>
      <c r="W255" s="2">
        <f>SUM(Table2125[[#This Row],[Creation]:[Background]])</f>
        <v>1</v>
      </c>
    </row>
    <row r="256" spans="1:23" x14ac:dyDescent="0.2">
      <c r="A256" t="s">
        <v>11404</v>
      </c>
      <c r="B256">
        <v>3</v>
      </c>
      <c r="C256">
        <v>0</v>
      </c>
      <c r="D256">
        <v>0</v>
      </c>
      <c r="E256">
        <f>SUM(Table20[[#This Row],[Use]:[Background]])</f>
        <v>3</v>
      </c>
      <c r="G256" t="s">
        <v>11404</v>
      </c>
      <c r="H256">
        <v>3</v>
      </c>
      <c r="I256">
        <v>0</v>
      </c>
      <c r="J256">
        <v>0</v>
      </c>
      <c r="K256" s="2">
        <f>SUM(Table21[[#This Row],[Use]:[Background]])</f>
        <v>3</v>
      </c>
      <c r="M256" t="s">
        <v>11404</v>
      </c>
      <c r="N256">
        <f>Table20[[#This Row],[Creation]]/Table20[[#This Row],[TOTAL]]</f>
        <v>0</v>
      </c>
      <c r="O256">
        <f>Table20[[#This Row],[Use]]/Table20[[#This Row],[TOTAL]]</f>
        <v>1</v>
      </c>
      <c r="P256">
        <f>Table20[[#This Row],[Background]]/Table20[[#This Row],[TOTAL]]</f>
        <v>0</v>
      </c>
      <c r="Q256" s="2">
        <f>SUM(Table2023[[#This Row],[Creation]:[Background]])</f>
        <v>1</v>
      </c>
      <c r="S256" t="s">
        <v>11404</v>
      </c>
      <c r="T256">
        <f>Table21[[#This Row],[Creation]]/Table21[[#This Row],[TOTAL]]</f>
        <v>0</v>
      </c>
      <c r="U256">
        <f>Table21[[#This Row],[Use]]/Table21[[#This Row],[TOTAL]]</f>
        <v>1</v>
      </c>
      <c r="V256">
        <f>Table21[[#This Row],[Background]]/Table21[[#This Row],[TOTAL]]</f>
        <v>0</v>
      </c>
      <c r="W256" s="2">
        <f>SUM(Table2125[[#This Row],[Creation]:[Background]])</f>
        <v>1</v>
      </c>
    </row>
    <row r="257" spans="1:23" x14ac:dyDescent="0.2">
      <c r="A257" t="s">
        <v>11678</v>
      </c>
      <c r="B257">
        <v>1</v>
      </c>
      <c r="C257">
        <v>0</v>
      </c>
      <c r="D257">
        <v>1</v>
      </c>
      <c r="E257">
        <f>SUM(Table20[[#This Row],[Use]:[Background]])</f>
        <v>2</v>
      </c>
      <c r="G257" t="s">
        <v>11678</v>
      </c>
      <c r="H257">
        <v>0</v>
      </c>
      <c r="I257">
        <v>0</v>
      </c>
      <c r="J257">
        <v>2</v>
      </c>
      <c r="K257" s="2">
        <f>SUM(Table21[[#This Row],[Use]:[Background]])</f>
        <v>2</v>
      </c>
      <c r="M257" t="s">
        <v>11678</v>
      </c>
      <c r="N257">
        <f>Table20[[#This Row],[Creation]]/Table20[[#This Row],[TOTAL]]</f>
        <v>0</v>
      </c>
      <c r="O257">
        <f>Table20[[#This Row],[Use]]/Table20[[#This Row],[TOTAL]]</f>
        <v>0.5</v>
      </c>
      <c r="P257">
        <f>Table20[[#This Row],[Background]]/Table20[[#This Row],[TOTAL]]</f>
        <v>0.5</v>
      </c>
      <c r="Q257" s="2">
        <f>SUM(Table2023[[#This Row],[Creation]:[Background]])</f>
        <v>1</v>
      </c>
      <c r="S257" t="s">
        <v>11678</v>
      </c>
      <c r="T257">
        <f>Table21[[#This Row],[Creation]]/Table21[[#This Row],[TOTAL]]</f>
        <v>0</v>
      </c>
      <c r="U257">
        <f>Table21[[#This Row],[Use]]/Table21[[#This Row],[TOTAL]]</f>
        <v>0</v>
      </c>
      <c r="V257">
        <f>Table21[[#This Row],[Background]]/Table21[[#This Row],[TOTAL]]</f>
        <v>1</v>
      </c>
      <c r="W257" s="2">
        <f>SUM(Table2125[[#This Row],[Creation]:[Background]])</f>
        <v>1</v>
      </c>
    </row>
    <row r="258" spans="1:23" x14ac:dyDescent="0.2">
      <c r="A258" s="41" t="s">
        <v>9076</v>
      </c>
      <c r="B258" s="41">
        <f>SUBTOTAL(109,B3:B257)</f>
        <v>292</v>
      </c>
      <c r="C258" s="41">
        <f>SUBTOTAL(109,C3:C257)</f>
        <v>58</v>
      </c>
      <c r="D258" s="41">
        <f>SUBTOTAL(109,D3:D257)</f>
        <v>27</v>
      </c>
      <c r="E258" s="41">
        <f>SUM(Table20[[#This Row],[Use]:[Background]])</f>
        <v>377</v>
      </c>
      <c r="F258" s="2"/>
      <c r="G258" s="2" t="s">
        <v>9076</v>
      </c>
      <c r="H258" s="2">
        <f>SUBTOTAL(109,H3:H257)</f>
        <v>263</v>
      </c>
      <c r="I258" s="2">
        <f>SUBTOTAL(109,I3:I257)</f>
        <v>68</v>
      </c>
      <c r="J258" s="2">
        <f>SUBTOTAL(109,J3:J257)</f>
        <v>46</v>
      </c>
      <c r="K258" s="2">
        <f>SUM(Table21[[#This Row],[Use]:[Background]])</f>
        <v>377</v>
      </c>
      <c r="M258" s="41" t="s">
        <v>9076</v>
      </c>
      <c r="N258" s="41">
        <f>SUBTOTAL(109,N3:N257)</f>
        <v>46.666666666666679</v>
      </c>
      <c r="O258" s="41">
        <f>SUBTOTAL(109,O3:O257)</f>
        <v>191.1</v>
      </c>
      <c r="P258" s="41">
        <f>SUBTOTAL(109,P3:P257)</f>
        <v>17.233333333333334</v>
      </c>
      <c r="Q258" s="41">
        <f>SUM(Table2023[[#This Row],[Creation]:[Background]])</f>
        <v>255</v>
      </c>
      <c r="S258" s="2" t="s">
        <v>9076</v>
      </c>
      <c r="T258" s="2">
        <f>SUBTOTAL(109,T3:T257)</f>
        <v>53.166666666666671</v>
      </c>
      <c r="U258" s="2">
        <f>SUBTOTAL(109,U3:U257)</f>
        <v>170.10000000000002</v>
      </c>
      <c r="V258" s="2">
        <f>SUBTOTAL(109,V3:V257)</f>
        <v>31.733333333333334</v>
      </c>
      <c r="W258" s="2">
        <f>SUM(Table2125[[#This Row],[Creation]:[Background]])</f>
        <v>255.00000000000006</v>
      </c>
    </row>
    <row r="259" spans="1:23" x14ac:dyDescent="0.2">
      <c r="A259" s="41" t="s">
        <v>9077</v>
      </c>
      <c r="B259" s="3">
        <f>B258/$E$258</f>
        <v>0.77453580901856767</v>
      </c>
      <c r="C259" s="3">
        <f t="shared" ref="C259:D259" si="0">C258/$E$258</f>
        <v>0.15384615384615385</v>
      </c>
      <c r="D259" s="3">
        <f t="shared" si="0"/>
        <v>7.161803713527852E-2</v>
      </c>
      <c r="E259" s="3">
        <f>SUM(Table20[[#This Row],[Use]:[Background]])</f>
        <v>1</v>
      </c>
      <c r="F259" s="2"/>
      <c r="G259" s="2" t="s">
        <v>9077</v>
      </c>
      <c r="H259" s="3">
        <f>H258/$K$258</f>
        <v>0.69761273209549068</v>
      </c>
      <c r="I259" s="3">
        <f t="shared" ref="I259:J259" si="1">I258/$K$258</f>
        <v>0.18037135278514588</v>
      </c>
      <c r="J259" s="3">
        <f t="shared" si="1"/>
        <v>0.1220159151193634</v>
      </c>
      <c r="K259" s="3">
        <f>SUM(Table21[[#This Row],[Use]:[Background]])</f>
        <v>1</v>
      </c>
      <c r="M259" s="2" t="s">
        <v>9077</v>
      </c>
      <c r="N259" s="3">
        <f>N258/$Q$258</f>
        <v>0.18300653594771246</v>
      </c>
      <c r="O259" s="3">
        <f>O258/$Q$258</f>
        <v>0.74941176470588233</v>
      </c>
      <c r="P259" s="3">
        <f t="shared" ref="P259" si="2">P258/$Q$258</f>
        <v>6.7581699346405233E-2</v>
      </c>
      <c r="Q259" s="27">
        <f>SUM(Table2023[[#This Row],[Creation]:[Background]])</f>
        <v>1</v>
      </c>
      <c r="S259" s="2" t="s">
        <v>9077</v>
      </c>
      <c r="T259" s="3">
        <f>T258/$W$258</f>
        <v>0.20849673202614377</v>
      </c>
      <c r="U259" s="3">
        <f>U258/$W$258</f>
        <v>0.6670588235294117</v>
      </c>
      <c r="V259" s="3">
        <f>V258/$W$258</f>
        <v>0.12444444444444443</v>
      </c>
      <c r="W259" s="27">
        <f>SUM(Table2125[[#This Row],[Creation]:[Background]])</f>
        <v>0.99999999999999989</v>
      </c>
    </row>
    <row r="271" spans="1:23" x14ac:dyDescent="0.2">
      <c r="A271" s="42"/>
      <c r="B271" s="42"/>
      <c r="C271" s="42"/>
      <c r="D271" s="42"/>
      <c r="E271" s="42"/>
      <c r="F271" s="42"/>
    </row>
    <row r="272" spans="1:23" x14ac:dyDescent="0.2">
      <c r="A272" t="s">
        <v>9078</v>
      </c>
      <c r="B272" t="s">
        <v>12944</v>
      </c>
      <c r="C272" t="s">
        <v>12945</v>
      </c>
      <c r="D272" t="s">
        <v>12946</v>
      </c>
      <c r="E272" t="s">
        <v>12947</v>
      </c>
      <c r="F272" t="s">
        <v>11329</v>
      </c>
    </row>
    <row r="273" spans="1:10" x14ac:dyDescent="0.2">
      <c r="A273" t="s">
        <v>12943</v>
      </c>
      <c r="B273" s="46">
        <v>20</v>
      </c>
      <c r="C273">
        <v>0</v>
      </c>
      <c r="D273">
        <v>26</v>
      </c>
      <c r="E273">
        <f>SUM(Table29[[#This Row],[Back-P]:[Use-P]])</f>
        <v>46</v>
      </c>
      <c r="F273" s="3">
        <f>Table29[[#This Row],[TOTAL-P]]/Table29[[#Totals],[TOTAL-P]]</f>
        <v>0.1220159151193634</v>
      </c>
    </row>
    <row r="274" spans="1:10" x14ac:dyDescent="0.2">
      <c r="A274" t="s">
        <v>12942</v>
      </c>
      <c r="B274" s="45">
        <v>0</v>
      </c>
      <c r="C274" s="46">
        <v>49</v>
      </c>
      <c r="D274">
        <v>19</v>
      </c>
      <c r="E274">
        <f>SUM(Table29[[#This Row],[Back-P]:[Use-P]])</f>
        <v>68</v>
      </c>
      <c r="F274" s="3">
        <f>Table29[[#This Row],[TOTAL-P]]/Table29[[#Totals],[TOTAL-P]]</f>
        <v>0.18037135278514588</v>
      </c>
    </row>
    <row r="275" spans="1:10" x14ac:dyDescent="0.2">
      <c r="A275" t="s">
        <v>11</v>
      </c>
      <c r="B275" s="45">
        <v>7</v>
      </c>
      <c r="C275" s="45">
        <v>9</v>
      </c>
      <c r="D275" s="46">
        <v>247</v>
      </c>
      <c r="E275">
        <f>SUM(Table29[[#This Row],[Back-P]:[Use-P]])</f>
        <v>263</v>
      </c>
      <c r="F275" s="3">
        <f>Table29[[#This Row],[TOTAL-P]]/Table29[[#Totals],[TOTAL-P]]</f>
        <v>0.69761273209549068</v>
      </c>
    </row>
    <row r="276" spans="1:10" x14ac:dyDescent="0.2">
      <c r="A276" t="s">
        <v>9076</v>
      </c>
      <c r="B276">
        <f t="shared" ref="B276:D276" si="3">SUBTOTAL(109,B273:B275)</f>
        <v>27</v>
      </c>
      <c r="C276">
        <f t="shared" si="3"/>
        <v>58</v>
      </c>
      <c r="D276">
        <f t="shared" si="3"/>
        <v>292</v>
      </c>
      <c r="E276" s="28">
        <f t="shared" ref="C276:E276" si="4">SUBTOTAL(109,E273:E275)</f>
        <v>377</v>
      </c>
      <c r="F276" s="47">
        <f>SUBTOTAL(109,Table29[Percentage])</f>
        <v>1</v>
      </c>
    </row>
    <row r="280" spans="1:10" x14ac:dyDescent="0.2">
      <c r="B280" t="s">
        <v>12943</v>
      </c>
      <c r="C280" t="s">
        <v>12948</v>
      </c>
      <c r="F280" s="46" t="s">
        <v>12941</v>
      </c>
      <c r="G280" s="48" t="s">
        <v>12950</v>
      </c>
      <c r="H280" s="49" t="s">
        <v>12951</v>
      </c>
      <c r="I280" s="50" t="s">
        <v>12952</v>
      </c>
    </row>
    <row r="281" spans="1:10" x14ac:dyDescent="0.2">
      <c r="A281" t="s">
        <v>12944</v>
      </c>
      <c r="B281" s="46">
        <v>20</v>
      </c>
      <c r="C281" s="49">
        <v>7</v>
      </c>
      <c r="D281">
        <v>27</v>
      </c>
      <c r="F281">
        <f>SUM(B281+B288+B293)</f>
        <v>316</v>
      </c>
      <c r="G281">
        <f>C282+C289+C294</f>
        <v>693</v>
      </c>
      <c r="H281">
        <f>C281+C288+C293</f>
        <v>61</v>
      </c>
      <c r="I281">
        <f>B282+B289+B294</f>
        <v>61</v>
      </c>
      <c r="J281">
        <f>SUM(F281:I281)</f>
        <v>1131</v>
      </c>
    </row>
    <row r="282" spans="1:10" x14ac:dyDescent="0.2">
      <c r="A282" t="s">
        <v>12949</v>
      </c>
      <c r="B282" s="50">
        <v>26</v>
      </c>
      <c r="C282" s="48">
        <v>324</v>
      </c>
      <c r="D282">
        <f>SUM(B282:C282)</f>
        <v>350</v>
      </c>
      <c r="F282" s="3">
        <f>F281/$J$281</f>
        <v>0.27939876215738285</v>
      </c>
      <c r="G282" s="3">
        <f t="shared" ref="G282:I282" si="5">G281/$J$281</f>
        <v>0.61273209549071617</v>
      </c>
      <c r="H282" s="3">
        <f t="shared" si="5"/>
        <v>5.3934571175950484E-2</v>
      </c>
      <c r="I282" s="3">
        <f t="shared" si="5"/>
        <v>5.3934571175950484E-2</v>
      </c>
      <c r="J282">
        <f>J281/3</f>
        <v>377</v>
      </c>
    </row>
    <row r="283" spans="1:10" x14ac:dyDescent="0.2">
      <c r="A283" t="s">
        <v>9076</v>
      </c>
      <c r="B283">
        <v>46</v>
      </c>
      <c r="C283">
        <f>SUM(C281:C282)</f>
        <v>331</v>
      </c>
      <c r="D283">
        <f>SUM(D281:D282)</f>
        <v>377</v>
      </c>
    </row>
    <row r="284" spans="1:10" x14ac:dyDescent="0.2">
      <c r="G284" t="s">
        <v>12957</v>
      </c>
      <c r="H284" s="4">
        <f>(F281+G281)/(F281+G281+H281+I281)</f>
        <v>0.89213085764809907</v>
      </c>
    </row>
    <row r="285" spans="1:10" x14ac:dyDescent="0.2">
      <c r="G285" t="s">
        <v>12958</v>
      </c>
      <c r="H285" s="4">
        <f>F281/(F281+H281)</f>
        <v>0.8381962864721485</v>
      </c>
    </row>
    <row r="286" spans="1:10" x14ac:dyDescent="0.2">
      <c r="G286" t="s">
        <v>12959</v>
      </c>
      <c r="H286" s="4">
        <f>F281/(F281+H281)</f>
        <v>0.8381962864721485</v>
      </c>
    </row>
    <row r="287" spans="1:10" x14ac:dyDescent="0.2">
      <c r="B287" t="s">
        <v>12942</v>
      </c>
      <c r="C287" t="s">
        <v>12953</v>
      </c>
      <c r="G287" t="s">
        <v>12960</v>
      </c>
      <c r="H287" s="4">
        <f>2*(H286*H285)/(H286+H285)</f>
        <v>0.8381962864721485</v>
      </c>
    </row>
    <row r="288" spans="1:10" x14ac:dyDescent="0.2">
      <c r="A288" t="s">
        <v>12945</v>
      </c>
      <c r="B288" s="46">
        <v>49</v>
      </c>
      <c r="C288" s="49">
        <v>9</v>
      </c>
      <c r="D288">
        <f>SUM(B288:C288)</f>
        <v>58</v>
      </c>
    </row>
    <row r="289" spans="1:4" x14ac:dyDescent="0.2">
      <c r="A289" t="s">
        <v>12954</v>
      </c>
      <c r="B289" s="50">
        <v>19</v>
      </c>
      <c r="C289" s="48">
        <v>300</v>
      </c>
      <c r="D289">
        <f>SUM(B289:C289)</f>
        <v>319</v>
      </c>
    </row>
    <row r="290" spans="1:4" x14ac:dyDescent="0.2">
      <c r="B290">
        <f>SUM(B288:B289)</f>
        <v>68</v>
      </c>
      <c r="C290">
        <f>SUM(C288:C289)</f>
        <v>309</v>
      </c>
      <c r="D290">
        <f>SUM(B290:C290)</f>
        <v>377</v>
      </c>
    </row>
    <row r="292" spans="1:4" x14ac:dyDescent="0.2">
      <c r="B292" t="s">
        <v>11</v>
      </c>
      <c r="C292" t="s">
        <v>12956</v>
      </c>
    </row>
    <row r="293" spans="1:4" x14ac:dyDescent="0.2">
      <c r="A293" t="s">
        <v>12946</v>
      </c>
      <c r="B293" s="46">
        <v>247</v>
      </c>
      <c r="C293" s="49">
        <v>45</v>
      </c>
      <c r="D293">
        <f>SUM(B293:C293)</f>
        <v>292</v>
      </c>
    </row>
    <row r="294" spans="1:4" x14ac:dyDescent="0.2">
      <c r="A294" t="s">
        <v>12955</v>
      </c>
      <c r="B294" s="50">
        <v>16</v>
      </c>
      <c r="C294" s="48">
        <v>69</v>
      </c>
      <c r="D294">
        <f>SUM(B294:C294)</f>
        <v>85</v>
      </c>
    </row>
    <row r="295" spans="1:4" x14ac:dyDescent="0.2">
      <c r="B295">
        <f>SUM(B293:B294)</f>
        <v>263</v>
      </c>
      <c r="C295">
        <f>SUM(C293:C294)</f>
        <v>114</v>
      </c>
      <c r="D295">
        <f>SUM(D293:D294)</f>
        <v>377</v>
      </c>
    </row>
  </sheetData>
  <mergeCells count="4">
    <mergeCell ref="A1:E1"/>
    <mergeCell ref="G1:K1"/>
    <mergeCell ref="M1:Q1"/>
    <mergeCell ref="S1:W1"/>
  </mergeCells>
  <pageMargins left="0.7" right="0.7" top="0.75" bottom="0.75" header="0.3" footer="0.3"/>
  <pageSetup paperSize="9" orientation="portrait" horizontalDpi="300" verticalDpi="300" r:id="rId1"/>
  <drawing r:id="rId2"/>
  <tableParts count="5">
    <tablePart r:id="rId3"/>
    <tablePart r:id="rId4"/>
    <tablePart r:id="rId5"/>
    <tablePart r:id="rId6"/>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C35A-F86A-4DDB-9E1C-A03B51A315EF}">
  <dimension ref="A1:AY14"/>
  <sheetViews>
    <sheetView zoomScaleNormal="100" workbookViewId="0">
      <selection activeCell="N66" sqref="N66"/>
    </sheetView>
  </sheetViews>
  <sheetFormatPr defaultRowHeight="12.75" x14ac:dyDescent="0.2"/>
  <sheetData>
    <row r="1" spans="1:51" x14ac:dyDescent="0.2">
      <c r="A1" s="44" t="s">
        <v>12937</v>
      </c>
      <c r="B1" s="44"/>
      <c r="C1" s="44"/>
      <c r="D1" s="44"/>
      <c r="E1" s="44"/>
      <c r="F1" s="44"/>
      <c r="G1" s="44"/>
      <c r="H1" s="44"/>
      <c r="I1" s="44"/>
      <c r="J1" s="44"/>
      <c r="K1" s="44"/>
      <c r="L1" s="44"/>
      <c r="O1" s="44" t="s">
        <v>12936</v>
      </c>
      <c r="P1" s="44"/>
      <c r="Q1" s="44"/>
      <c r="R1" s="44"/>
      <c r="S1" s="44"/>
      <c r="T1" s="44"/>
      <c r="U1" s="44"/>
      <c r="V1" s="44"/>
      <c r="W1" s="44"/>
      <c r="X1" s="44"/>
      <c r="Y1" s="44"/>
      <c r="Z1" s="44"/>
    </row>
    <row r="2" spans="1:51" x14ac:dyDescent="0.2">
      <c r="B2" s="7" t="s">
        <v>500</v>
      </c>
      <c r="C2" s="7" t="s">
        <v>88</v>
      </c>
      <c r="D2" s="7" t="s">
        <v>26</v>
      </c>
      <c r="E2" s="7" t="s">
        <v>213</v>
      </c>
      <c r="F2" s="7" t="s">
        <v>613</v>
      </c>
      <c r="G2" s="7" t="s">
        <v>4</v>
      </c>
      <c r="H2" s="7" t="s">
        <v>660</v>
      </c>
      <c r="I2" s="7" t="s">
        <v>14</v>
      </c>
      <c r="J2" s="7" t="s">
        <v>74</v>
      </c>
      <c r="K2" s="7" t="s">
        <v>894</v>
      </c>
      <c r="L2" s="7" t="s">
        <v>8252</v>
      </c>
      <c r="M2" s="8" t="s">
        <v>9076</v>
      </c>
      <c r="P2" s="7" t="s">
        <v>500</v>
      </c>
      <c r="Q2" s="7" t="s">
        <v>88</v>
      </c>
      <c r="R2" s="7" t="s">
        <v>26</v>
      </c>
      <c r="S2" s="7" t="s">
        <v>213</v>
      </c>
      <c r="T2" s="7" t="s">
        <v>613</v>
      </c>
      <c r="U2" s="7" t="s">
        <v>4</v>
      </c>
      <c r="V2" s="7" t="s">
        <v>660</v>
      </c>
      <c r="W2" s="7" t="s">
        <v>14</v>
      </c>
      <c r="X2" s="7" t="s">
        <v>74</v>
      </c>
      <c r="Y2" s="7" t="s">
        <v>894</v>
      </c>
      <c r="Z2" s="7" t="s">
        <v>8252</v>
      </c>
      <c r="AA2" s="8" t="s">
        <v>9076</v>
      </c>
      <c r="AD2" s="7" t="s">
        <v>500</v>
      </c>
      <c r="AE2" s="7" t="s">
        <v>11316</v>
      </c>
      <c r="AF2" s="7" t="s">
        <v>88</v>
      </c>
      <c r="AG2" s="7" t="s">
        <v>11317</v>
      </c>
      <c r="AH2" s="7" t="s">
        <v>26</v>
      </c>
      <c r="AI2" s="7" t="s">
        <v>11318</v>
      </c>
      <c r="AJ2" s="7" t="s">
        <v>213</v>
      </c>
      <c r="AK2" s="7" t="s">
        <v>11320</v>
      </c>
      <c r="AL2" s="7" t="s">
        <v>613</v>
      </c>
      <c r="AM2" s="7" t="s">
        <v>11321</v>
      </c>
      <c r="AN2" s="7" t="s">
        <v>4</v>
      </c>
      <c r="AO2" s="7" t="s">
        <v>11322</v>
      </c>
      <c r="AP2" s="7" t="s">
        <v>660</v>
      </c>
      <c r="AQ2" s="7" t="s">
        <v>11323</v>
      </c>
      <c r="AR2" s="7" t="s">
        <v>14</v>
      </c>
      <c r="AS2" s="7" t="s">
        <v>11324</v>
      </c>
      <c r="AT2" s="7" t="s">
        <v>74</v>
      </c>
      <c r="AU2" s="7" t="s">
        <v>11325</v>
      </c>
      <c r="AV2" s="7" t="s">
        <v>894</v>
      </c>
      <c r="AW2" s="7" t="s">
        <v>11326</v>
      </c>
      <c r="AX2" s="7" t="s">
        <v>8252</v>
      </c>
      <c r="AY2" s="7" t="s">
        <v>11327</v>
      </c>
    </row>
    <row r="3" spans="1:51" x14ac:dyDescent="0.2">
      <c r="A3" s="7" t="s">
        <v>9</v>
      </c>
      <c r="B3">
        <v>1</v>
      </c>
      <c r="C3">
        <v>1</v>
      </c>
      <c r="D3">
        <v>13</v>
      </c>
      <c r="E3">
        <v>3</v>
      </c>
      <c r="F3">
        <v>6</v>
      </c>
      <c r="G3">
        <v>1</v>
      </c>
      <c r="H3">
        <v>9</v>
      </c>
      <c r="I3">
        <v>4</v>
      </c>
      <c r="J3">
        <v>8</v>
      </c>
      <c r="K3">
        <f>J15*$B$23</f>
        <v>0</v>
      </c>
      <c r="L3">
        <v>0</v>
      </c>
      <c r="M3">
        <f>SUM(B3:L3)</f>
        <v>46</v>
      </c>
      <c r="O3" s="7" t="s">
        <v>9</v>
      </c>
      <c r="P3" s="3">
        <f>B3/B6</f>
        <v>0.1111111111111111</v>
      </c>
      <c r="Q3" s="3">
        <f t="shared" ref="Q3:Z3" si="0">C3/C6</f>
        <v>0.33333333333333331</v>
      </c>
      <c r="R3" s="3">
        <f t="shared" si="0"/>
        <v>0.39393939393939392</v>
      </c>
      <c r="S3" s="3">
        <f t="shared" si="0"/>
        <v>0.75</v>
      </c>
      <c r="T3" s="3">
        <f t="shared" si="0"/>
        <v>0.33333333333333331</v>
      </c>
      <c r="U3" s="3">
        <f t="shared" si="0"/>
        <v>0.04</v>
      </c>
      <c r="V3" s="3">
        <f t="shared" si="0"/>
        <v>0.39130434782608697</v>
      </c>
      <c r="W3" s="3">
        <f t="shared" si="0"/>
        <v>3.007518796992481E-2</v>
      </c>
      <c r="X3" s="3">
        <f t="shared" si="0"/>
        <v>6.4516129032258063E-2</v>
      </c>
      <c r="Y3" s="3">
        <f t="shared" si="0"/>
        <v>0</v>
      </c>
      <c r="Z3" s="3">
        <f t="shared" si="0"/>
        <v>0</v>
      </c>
      <c r="AA3">
        <f>SUM(P3:Z3)</f>
        <v>2.4476128365454413</v>
      </c>
      <c r="AC3" s="7" t="s">
        <v>9</v>
      </c>
      <c r="AD3" s="3">
        <f>P3/P6</f>
        <v>0.1111111111111111</v>
      </c>
      <c r="AE3" s="3">
        <f>P10/P13</f>
        <v>0.1111111111111111</v>
      </c>
      <c r="AF3" s="3">
        <f t="shared" ref="AF3" si="1">Q3/Q6</f>
        <v>0.33333333333333331</v>
      </c>
      <c r="AG3" s="3">
        <f>Q10/Q13</f>
        <v>0</v>
      </c>
      <c r="AH3" s="3">
        <f t="shared" ref="AH3" si="2">R3/R6</f>
        <v>0.39393939393939392</v>
      </c>
      <c r="AI3" s="3">
        <f>R10/R13</f>
        <v>0.24242424242424243</v>
      </c>
      <c r="AJ3" s="3">
        <f t="shared" ref="AJ3" si="3">S3/S6</f>
        <v>0.75</v>
      </c>
      <c r="AK3" s="3">
        <f>S10/S13</f>
        <v>0.75</v>
      </c>
      <c r="AL3" s="3">
        <f t="shared" ref="AL3" si="4">T3/T6</f>
        <v>0.33333333333333331</v>
      </c>
      <c r="AM3" s="3">
        <f>T10/T13</f>
        <v>0.1111111111111111</v>
      </c>
      <c r="AN3" s="3">
        <f t="shared" ref="AN3" si="5">U3/U6</f>
        <v>0.04</v>
      </c>
      <c r="AO3" s="3">
        <f>U10/U13</f>
        <v>0</v>
      </c>
      <c r="AP3" s="3">
        <f t="shared" ref="AP3" si="6">V3/V6</f>
        <v>0.39130434782608697</v>
      </c>
      <c r="AQ3" s="3">
        <f>V10/V13</f>
        <v>0.30434782608695654</v>
      </c>
      <c r="AR3" s="3">
        <f t="shared" ref="AR3" si="7">W3/W6</f>
        <v>3.007518796992481E-2</v>
      </c>
      <c r="AS3" s="3">
        <f>W10/W13</f>
        <v>2.2556390977443608E-2</v>
      </c>
      <c r="AT3" s="3">
        <f t="shared" ref="AT3" si="8">X3/X6</f>
        <v>6.4516129032258063E-2</v>
      </c>
      <c r="AU3" s="3">
        <f>X10/X13</f>
        <v>2.4193548387096774E-2</v>
      </c>
      <c r="AV3" s="3">
        <f t="shared" ref="AV3" si="9">Y3/Y6</f>
        <v>0</v>
      </c>
      <c r="AW3" s="3">
        <f>Y10/Y13</f>
        <v>0</v>
      </c>
      <c r="AX3" s="3">
        <f t="shared" ref="AX3" si="10">Z3/Z6</f>
        <v>0</v>
      </c>
      <c r="AY3" s="3">
        <f>Z10/Z13</f>
        <v>0</v>
      </c>
    </row>
    <row r="4" spans="1:51" x14ac:dyDescent="0.2">
      <c r="A4" s="7" t="s">
        <v>10</v>
      </c>
      <c r="B4">
        <v>1</v>
      </c>
      <c r="C4">
        <v>1</v>
      </c>
      <c r="D4">
        <v>12</v>
      </c>
      <c r="E4">
        <v>0</v>
      </c>
      <c r="F4">
        <v>2</v>
      </c>
      <c r="G4">
        <f>$B$24*F15</f>
        <v>0</v>
      </c>
      <c r="H4">
        <v>0</v>
      </c>
      <c r="I4">
        <v>37</v>
      </c>
      <c r="J4">
        <v>15</v>
      </c>
      <c r="K4">
        <v>0</v>
      </c>
      <c r="L4">
        <f>$B$24*K15</f>
        <v>0</v>
      </c>
      <c r="M4">
        <f>SUM(B4:L4)</f>
        <v>68</v>
      </c>
      <c r="O4" s="7" t="s">
        <v>10</v>
      </c>
      <c r="P4" s="3">
        <f>B4/B6</f>
        <v>0.1111111111111111</v>
      </c>
      <c r="Q4" s="3">
        <f t="shared" ref="Q4:Z4" si="11">C4/C6</f>
        <v>0.33333333333333331</v>
      </c>
      <c r="R4" s="3">
        <f t="shared" si="11"/>
        <v>0.36363636363636365</v>
      </c>
      <c r="S4" s="3">
        <f t="shared" si="11"/>
        <v>0</v>
      </c>
      <c r="T4" s="3">
        <f t="shared" si="11"/>
        <v>0.1111111111111111</v>
      </c>
      <c r="U4" s="3">
        <f t="shared" si="11"/>
        <v>0</v>
      </c>
      <c r="V4" s="3">
        <f t="shared" si="11"/>
        <v>0</v>
      </c>
      <c r="W4" s="3">
        <f t="shared" si="11"/>
        <v>0.2781954887218045</v>
      </c>
      <c r="X4" s="3">
        <f t="shared" si="11"/>
        <v>0.12096774193548387</v>
      </c>
      <c r="Y4" s="3">
        <f t="shared" si="11"/>
        <v>0</v>
      </c>
      <c r="Z4" s="3">
        <f t="shared" si="11"/>
        <v>0</v>
      </c>
      <c r="AA4">
        <f>SUM(P4:Z4)</f>
        <v>1.3183551498492077</v>
      </c>
      <c r="AC4" s="7" t="s">
        <v>10</v>
      </c>
      <c r="AD4" s="3">
        <f>P4/P6</f>
        <v>0.1111111111111111</v>
      </c>
      <c r="AE4" s="3">
        <f>P11/P13</f>
        <v>0</v>
      </c>
      <c r="AF4" s="3">
        <f t="shared" ref="AF4" si="12">Q4/Q6</f>
        <v>0.33333333333333331</v>
      </c>
      <c r="AG4" s="3">
        <f>Q11/Q13</f>
        <v>0.66666666666666663</v>
      </c>
      <c r="AH4" s="3">
        <f t="shared" ref="AH4" si="13">R4/R6</f>
        <v>0.36363636363636365</v>
      </c>
      <c r="AI4" s="3">
        <f>R11/R13</f>
        <v>0.39393939393939392</v>
      </c>
      <c r="AJ4" s="3">
        <f t="shared" ref="AJ4" si="14">S4/S6</f>
        <v>0</v>
      </c>
      <c r="AK4" s="3">
        <f>S11/S13</f>
        <v>0</v>
      </c>
      <c r="AL4" s="3">
        <f t="shared" ref="AL4" si="15">T4/T6</f>
        <v>0.1111111111111111</v>
      </c>
      <c r="AM4" s="3">
        <f>T11/T13</f>
        <v>0.1111111111111111</v>
      </c>
      <c r="AN4" s="3">
        <f t="shared" ref="AN4" si="16">U4/U6</f>
        <v>0</v>
      </c>
      <c r="AO4" s="3">
        <f>U11/U13</f>
        <v>0</v>
      </c>
      <c r="AP4" s="3">
        <f t="shared" ref="AP4" si="17">V4/V6</f>
        <v>0</v>
      </c>
      <c r="AQ4" s="3">
        <f>V11/V13</f>
        <v>0</v>
      </c>
      <c r="AR4" s="3">
        <f t="shared" ref="AR4" si="18">W4/W6</f>
        <v>0.2781954887218045</v>
      </c>
      <c r="AS4" s="3">
        <f>W11/W13</f>
        <v>0.23308270676691728</v>
      </c>
      <c r="AT4" s="3">
        <f t="shared" ref="AT4" si="19">X4/X6</f>
        <v>0.12096774193548387</v>
      </c>
      <c r="AU4" s="3">
        <f>X11/X13</f>
        <v>8.0645161290322578E-2</v>
      </c>
      <c r="AV4" s="3">
        <f t="shared" ref="AV4" si="20">Y4/Y6</f>
        <v>0</v>
      </c>
      <c r="AW4" s="3">
        <f>Y11/Y13</f>
        <v>0</v>
      </c>
      <c r="AX4" s="3">
        <f t="shared" ref="AX4" si="21">Z4/Z6</f>
        <v>0</v>
      </c>
      <c r="AY4" s="3">
        <f>Z11/Z13</f>
        <v>0</v>
      </c>
    </row>
    <row r="5" spans="1:51" x14ac:dyDescent="0.2">
      <c r="A5" s="7" t="s">
        <v>11</v>
      </c>
      <c r="B5">
        <v>7</v>
      </c>
      <c r="C5">
        <v>1</v>
      </c>
      <c r="D5">
        <v>8</v>
      </c>
      <c r="E5">
        <v>1</v>
      </c>
      <c r="F5">
        <v>10</v>
      </c>
      <c r="G5">
        <v>24</v>
      </c>
      <c r="H5">
        <v>14</v>
      </c>
      <c r="I5">
        <v>92</v>
      </c>
      <c r="J5">
        <v>101</v>
      </c>
      <c r="K5">
        <v>4</v>
      </c>
      <c r="L5" s="28">
        <v>1</v>
      </c>
      <c r="M5">
        <f>SUM(B5:L5)</f>
        <v>263</v>
      </c>
      <c r="O5" s="7" t="s">
        <v>11</v>
      </c>
      <c r="P5" s="3">
        <f>B5/B6</f>
        <v>0.77777777777777779</v>
      </c>
      <c r="Q5" s="3">
        <f t="shared" ref="Q5:Z5" si="22">C5/C6</f>
        <v>0.33333333333333331</v>
      </c>
      <c r="R5" s="3">
        <f t="shared" si="22"/>
        <v>0.24242424242424243</v>
      </c>
      <c r="S5" s="3">
        <f t="shared" si="22"/>
        <v>0.25</v>
      </c>
      <c r="T5" s="3">
        <f t="shared" si="22"/>
        <v>0.55555555555555558</v>
      </c>
      <c r="U5" s="3">
        <f t="shared" si="22"/>
        <v>0.96</v>
      </c>
      <c r="V5" s="3">
        <f t="shared" si="22"/>
        <v>0.60869565217391308</v>
      </c>
      <c r="W5" s="3">
        <f t="shared" si="22"/>
        <v>0.69172932330827064</v>
      </c>
      <c r="X5" s="3">
        <f t="shared" si="22"/>
        <v>0.81451612903225812</v>
      </c>
      <c r="Y5" s="3">
        <f t="shared" si="22"/>
        <v>1</v>
      </c>
      <c r="Z5" s="3">
        <f t="shared" si="22"/>
        <v>1</v>
      </c>
      <c r="AA5">
        <f>SUM(P5:Z5)</f>
        <v>7.2340320136053506</v>
      </c>
      <c r="AC5" s="7" t="s">
        <v>11</v>
      </c>
      <c r="AD5" s="3">
        <f>P5/P6</f>
        <v>0.77777777777777779</v>
      </c>
      <c r="AE5" s="3">
        <f>P12/P13</f>
        <v>0.88888888888888884</v>
      </c>
      <c r="AF5" s="3">
        <f t="shared" ref="AF5" si="23">Q5/Q6</f>
        <v>0.33333333333333331</v>
      </c>
      <c r="AG5" s="3">
        <f>Q12/Q13</f>
        <v>0.33333333333333331</v>
      </c>
      <c r="AH5" s="3">
        <f t="shared" ref="AH5" si="24">R5/R6</f>
        <v>0.24242424242424243</v>
      </c>
      <c r="AI5" s="3">
        <f>R12/R13</f>
        <v>0.36363636363636365</v>
      </c>
      <c r="AJ5" s="3">
        <f t="shared" ref="AJ5" si="25">S5/S6</f>
        <v>0.25</v>
      </c>
      <c r="AK5" s="3">
        <f>S12/S13</f>
        <v>0.25</v>
      </c>
      <c r="AL5" s="3">
        <f t="shared" ref="AL5" si="26">T5/T6</f>
        <v>0.55555555555555558</v>
      </c>
      <c r="AM5" s="3">
        <f>T12/T13</f>
        <v>0.77777777777777779</v>
      </c>
      <c r="AN5" s="3">
        <f t="shared" ref="AN5" si="27">U5/U6</f>
        <v>0.96</v>
      </c>
      <c r="AO5" s="3">
        <f>U12/U13</f>
        <v>1</v>
      </c>
      <c r="AP5" s="3">
        <f t="shared" ref="AP5" si="28">V5/V6</f>
        <v>0.60869565217391308</v>
      </c>
      <c r="AQ5" s="3">
        <f>V12/V13</f>
        <v>0.69565217391304346</v>
      </c>
      <c r="AR5" s="3">
        <f t="shared" ref="AR5" si="29">W5/W6</f>
        <v>0.69172932330827064</v>
      </c>
      <c r="AS5" s="3">
        <f>W12/W13</f>
        <v>0.74436090225563911</v>
      </c>
      <c r="AT5" s="3">
        <f t="shared" ref="AT5" si="30">X5/X6</f>
        <v>0.81451612903225812</v>
      </c>
      <c r="AU5" s="3">
        <f>X12/X13</f>
        <v>0.89516129032258063</v>
      </c>
      <c r="AV5" s="3">
        <f t="shared" ref="AV5" si="31">Y5/Y6</f>
        <v>1</v>
      </c>
      <c r="AW5" s="3">
        <f>Y12/Y13</f>
        <v>1</v>
      </c>
      <c r="AX5" s="3">
        <f t="shared" ref="AX5" si="32">Z5/Z6</f>
        <v>1</v>
      </c>
      <c r="AY5" s="3">
        <f>Z12/Z13</f>
        <v>1</v>
      </c>
    </row>
    <row r="6" spans="1:51" x14ac:dyDescent="0.2">
      <c r="A6" s="8" t="s">
        <v>9076</v>
      </c>
      <c r="B6">
        <f>SUM(B3:B5)</f>
        <v>9</v>
      </c>
      <c r="C6">
        <f t="shared" ref="C6:L6" si="33">SUM(C3:C5)</f>
        <v>3</v>
      </c>
      <c r="D6">
        <f t="shared" si="33"/>
        <v>33</v>
      </c>
      <c r="E6">
        <f t="shared" si="33"/>
        <v>4</v>
      </c>
      <c r="F6">
        <f t="shared" si="33"/>
        <v>18</v>
      </c>
      <c r="G6">
        <f t="shared" si="33"/>
        <v>25</v>
      </c>
      <c r="H6">
        <f t="shared" si="33"/>
        <v>23</v>
      </c>
      <c r="I6">
        <f t="shared" si="33"/>
        <v>133</v>
      </c>
      <c r="J6">
        <f t="shared" si="33"/>
        <v>124</v>
      </c>
      <c r="K6">
        <f t="shared" si="33"/>
        <v>4</v>
      </c>
      <c r="L6">
        <f t="shared" si="33"/>
        <v>1</v>
      </c>
      <c r="M6">
        <f>SUM(B6:L6)</f>
        <v>377</v>
      </c>
      <c r="O6" s="8" t="s">
        <v>9076</v>
      </c>
      <c r="P6" s="3">
        <f>SUM(P3:P5)</f>
        <v>1</v>
      </c>
      <c r="Q6" s="3">
        <f t="shared" ref="Q6" si="34">SUM(Q3:Q5)</f>
        <v>1</v>
      </c>
      <c r="R6" s="3">
        <f t="shared" ref="R6" si="35">SUM(R3:R5)</f>
        <v>1</v>
      </c>
      <c r="S6" s="3">
        <f t="shared" ref="S6" si="36">SUM(S3:S5)</f>
        <v>1</v>
      </c>
      <c r="T6" s="3">
        <f t="shared" ref="T6" si="37">SUM(T3:T5)</f>
        <v>1</v>
      </c>
      <c r="U6" s="3">
        <f t="shared" ref="U6" si="38">SUM(U3:U5)</f>
        <v>1</v>
      </c>
      <c r="V6" s="3">
        <f t="shared" ref="V6" si="39">SUM(V3:V5)</f>
        <v>1</v>
      </c>
      <c r="W6" s="3">
        <f t="shared" ref="W6" si="40">SUM(W3:W5)</f>
        <v>1</v>
      </c>
      <c r="X6" s="3">
        <f t="shared" ref="X6" si="41">SUM(X3:X5)</f>
        <v>1</v>
      </c>
      <c r="Y6" s="3">
        <f t="shared" ref="Y6" si="42">SUM(Y3:Y5)</f>
        <v>1</v>
      </c>
      <c r="Z6" s="3">
        <f t="shared" ref="Z6" si="43">SUM(Z3:Z5)</f>
        <v>1</v>
      </c>
      <c r="AA6">
        <f>SUM(P6:Z6)</f>
        <v>11</v>
      </c>
    </row>
    <row r="7" spans="1:51" x14ac:dyDescent="0.2">
      <c r="A7" s="8" t="s">
        <v>9077</v>
      </c>
      <c r="B7" s="3">
        <f>B6/$M$6</f>
        <v>2.3872679045092837E-2</v>
      </c>
      <c r="C7" s="3">
        <f t="shared" ref="C7:L7" si="44">C6/$M$6</f>
        <v>7.9575596816976128E-3</v>
      </c>
      <c r="D7" s="3">
        <f t="shared" si="44"/>
        <v>8.7533156498673742E-2</v>
      </c>
      <c r="E7" s="3">
        <f t="shared" si="44"/>
        <v>1.0610079575596816E-2</v>
      </c>
      <c r="F7" s="3">
        <f t="shared" si="44"/>
        <v>4.7745358090185673E-2</v>
      </c>
      <c r="G7" s="3">
        <f t="shared" si="44"/>
        <v>6.6312997347480113E-2</v>
      </c>
      <c r="H7" s="3">
        <f t="shared" si="44"/>
        <v>6.1007957559681698E-2</v>
      </c>
      <c r="I7" s="3">
        <f t="shared" si="44"/>
        <v>0.35278514588859416</v>
      </c>
      <c r="J7" s="3">
        <f t="shared" si="44"/>
        <v>0.32891246684350134</v>
      </c>
      <c r="K7" s="3">
        <f t="shared" si="44"/>
        <v>1.0610079575596816E-2</v>
      </c>
      <c r="L7" s="3">
        <f t="shared" si="44"/>
        <v>2.6525198938992041E-3</v>
      </c>
      <c r="M7" s="3">
        <f>SUM(B7:L7)</f>
        <v>1</v>
      </c>
    </row>
    <row r="8" spans="1:51" x14ac:dyDescent="0.2">
      <c r="A8" s="44" t="s">
        <v>12935</v>
      </c>
      <c r="B8" s="44"/>
      <c r="C8" s="44"/>
      <c r="D8" s="44"/>
      <c r="E8" s="44"/>
      <c r="F8" s="44"/>
      <c r="G8" s="44"/>
      <c r="H8" s="44"/>
      <c r="I8" s="44"/>
      <c r="J8" s="44"/>
      <c r="K8" s="44"/>
      <c r="L8" s="44"/>
      <c r="O8" s="44" t="s">
        <v>12940</v>
      </c>
      <c r="P8" s="44"/>
      <c r="Q8" s="44"/>
      <c r="R8" s="44"/>
      <c r="S8" s="44"/>
      <c r="T8" s="44"/>
      <c r="U8" s="44"/>
      <c r="V8" s="44"/>
      <c r="W8" s="44"/>
      <c r="X8" s="44"/>
      <c r="Y8" s="44"/>
      <c r="Z8" s="44"/>
    </row>
    <row r="9" spans="1:51" x14ac:dyDescent="0.2">
      <c r="B9" s="7" t="s">
        <v>500</v>
      </c>
      <c r="C9" s="7" t="s">
        <v>88</v>
      </c>
      <c r="D9" s="7" t="s">
        <v>26</v>
      </c>
      <c r="E9" s="7" t="s">
        <v>213</v>
      </c>
      <c r="F9" s="7" t="s">
        <v>613</v>
      </c>
      <c r="G9" s="7" t="s">
        <v>4</v>
      </c>
      <c r="H9" s="7" t="s">
        <v>660</v>
      </c>
      <c r="I9" s="7" t="s">
        <v>14</v>
      </c>
      <c r="J9" s="7" t="s">
        <v>74</v>
      </c>
      <c r="K9" s="7" t="s">
        <v>894</v>
      </c>
      <c r="L9" s="7" t="s">
        <v>8252</v>
      </c>
      <c r="M9" s="8" t="s">
        <v>9076</v>
      </c>
      <c r="P9" s="7" t="s">
        <v>500</v>
      </c>
      <c r="Q9" s="7" t="s">
        <v>88</v>
      </c>
      <c r="R9" s="7" t="s">
        <v>26</v>
      </c>
      <c r="S9" s="7" t="s">
        <v>213</v>
      </c>
      <c r="T9" s="7" t="s">
        <v>613</v>
      </c>
      <c r="U9" s="7" t="s">
        <v>4</v>
      </c>
      <c r="V9" s="7" t="s">
        <v>660</v>
      </c>
      <c r="W9" s="7" t="s">
        <v>14</v>
      </c>
      <c r="X9" s="7" t="s">
        <v>74</v>
      </c>
      <c r="Y9" s="7" t="s">
        <v>894</v>
      </c>
      <c r="Z9" s="7" t="s">
        <v>8252</v>
      </c>
      <c r="AA9" s="8" t="s">
        <v>9076</v>
      </c>
    </row>
    <row r="10" spans="1:51" x14ac:dyDescent="0.2">
      <c r="A10" s="7" t="s">
        <v>9</v>
      </c>
      <c r="B10">
        <v>1</v>
      </c>
      <c r="C10">
        <f>B22*$B$23</f>
        <v>0</v>
      </c>
      <c r="D10">
        <v>8</v>
      </c>
      <c r="E10">
        <v>3</v>
      </c>
      <c r="F10">
        <v>2</v>
      </c>
      <c r="G10">
        <f>F22*$B$23</f>
        <v>0</v>
      </c>
      <c r="H10">
        <v>7</v>
      </c>
      <c r="I10">
        <v>3</v>
      </c>
      <c r="J10">
        <v>3</v>
      </c>
      <c r="K10">
        <f>J22*$B$23</f>
        <v>0</v>
      </c>
      <c r="L10">
        <v>0</v>
      </c>
      <c r="M10">
        <f>SUM(B10:L10)</f>
        <v>27</v>
      </c>
      <c r="O10" s="7" t="s">
        <v>9</v>
      </c>
      <c r="P10" s="3">
        <f>B10/B13</f>
        <v>0.1111111111111111</v>
      </c>
      <c r="Q10" s="3">
        <f t="shared" ref="Q10:Z10" si="45">C10/C13</f>
        <v>0</v>
      </c>
      <c r="R10" s="3">
        <f t="shared" si="45"/>
        <v>0.24242424242424243</v>
      </c>
      <c r="S10" s="3">
        <f t="shared" si="45"/>
        <v>0.75</v>
      </c>
      <c r="T10" s="3">
        <f t="shared" si="45"/>
        <v>0.1111111111111111</v>
      </c>
      <c r="U10" s="3">
        <f t="shared" si="45"/>
        <v>0</v>
      </c>
      <c r="V10" s="3">
        <f t="shared" si="45"/>
        <v>0.30434782608695654</v>
      </c>
      <c r="W10" s="3">
        <f t="shared" si="45"/>
        <v>2.2556390977443608E-2</v>
      </c>
      <c r="X10" s="3">
        <f t="shared" si="45"/>
        <v>2.4193548387096774E-2</v>
      </c>
      <c r="Y10" s="3">
        <f t="shared" si="45"/>
        <v>0</v>
      </c>
      <c r="Z10" s="3">
        <f t="shared" si="45"/>
        <v>0</v>
      </c>
      <c r="AA10">
        <f>SUM(P10:Z10)</f>
        <v>1.5657442300979616</v>
      </c>
    </row>
    <row r="11" spans="1:51" x14ac:dyDescent="0.2">
      <c r="A11" s="7" t="s">
        <v>10</v>
      </c>
      <c r="B11">
        <v>0</v>
      </c>
      <c r="C11">
        <v>2</v>
      </c>
      <c r="D11">
        <v>13</v>
      </c>
      <c r="E11">
        <v>0</v>
      </c>
      <c r="F11">
        <v>2</v>
      </c>
      <c r="G11">
        <f>$B$24*F22</f>
        <v>0</v>
      </c>
      <c r="H11">
        <v>0</v>
      </c>
      <c r="I11">
        <v>31</v>
      </c>
      <c r="J11">
        <v>10</v>
      </c>
      <c r="K11">
        <v>0</v>
      </c>
      <c r="L11">
        <f>$B$24*K22</f>
        <v>0</v>
      </c>
      <c r="M11">
        <f t="shared" ref="M11:M13" si="46">SUM(B11:L11)</f>
        <v>58</v>
      </c>
      <c r="O11" s="7" t="s">
        <v>10</v>
      </c>
      <c r="P11" s="3">
        <f>B11/B13</f>
        <v>0</v>
      </c>
      <c r="Q11" s="3">
        <f t="shared" ref="Q11:Z11" si="47">C11/C13</f>
        <v>0.66666666666666663</v>
      </c>
      <c r="R11" s="3">
        <f t="shared" si="47"/>
        <v>0.39393939393939392</v>
      </c>
      <c r="S11" s="3">
        <f t="shared" si="47"/>
        <v>0</v>
      </c>
      <c r="T11" s="3">
        <f t="shared" si="47"/>
        <v>0.1111111111111111</v>
      </c>
      <c r="U11" s="3">
        <f t="shared" si="47"/>
        <v>0</v>
      </c>
      <c r="V11" s="3">
        <f t="shared" si="47"/>
        <v>0</v>
      </c>
      <c r="W11" s="3">
        <f t="shared" si="47"/>
        <v>0.23308270676691728</v>
      </c>
      <c r="X11" s="3">
        <f t="shared" si="47"/>
        <v>8.0645161290322578E-2</v>
      </c>
      <c r="Y11" s="3">
        <f t="shared" si="47"/>
        <v>0</v>
      </c>
      <c r="Z11" s="3">
        <f t="shared" si="47"/>
        <v>0</v>
      </c>
      <c r="AA11">
        <f t="shared" ref="AA11:AA13" si="48">SUM(P11:Z11)</f>
        <v>1.4854450397744114</v>
      </c>
    </row>
    <row r="12" spans="1:51" x14ac:dyDescent="0.2">
      <c r="A12" s="7" t="s">
        <v>11</v>
      </c>
      <c r="B12">
        <v>8</v>
      </c>
      <c r="C12">
        <v>1</v>
      </c>
      <c r="D12">
        <v>12</v>
      </c>
      <c r="E12">
        <v>1</v>
      </c>
      <c r="F12">
        <v>14</v>
      </c>
      <c r="G12">
        <v>25</v>
      </c>
      <c r="H12">
        <v>16</v>
      </c>
      <c r="I12">
        <v>99</v>
      </c>
      <c r="J12">
        <v>111</v>
      </c>
      <c r="K12">
        <v>4</v>
      </c>
      <c r="L12" s="28">
        <v>1</v>
      </c>
      <c r="M12">
        <f t="shared" si="46"/>
        <v>292</v>
      </c>
      <c r="O12" s="7" t="s">
        <v>11</v>
      </c>
      <c r="P12" s="3">
        <f>B12/B13</f>
        <v>0.88888888888888884</v>
      </c>
      <c r="Q12" s="3">
        <f t="shared" ref="Q12:Z12" si="49">C12/C13</f>
        <v>0.33333333333333331</v>
      </c>
      <c r="R12" s="3">
        <f t="shared" si="49"/>
        <v>0.36363636363636365</v>
      </c>
      <c r="S12" s="3">
        <f t="shared" si="49"/>
        <v>0.25</v>
      </c>
      <c r="T12" s="3">
        <f t="shared" si="49"/>
        <v>0.77777777777777779</v>
      </c>
      <c r="U12" s="3">
        <f t="shared" si="49"/>
        <v>1</v>
      </c>
      <c r="V12" s="3">
        <f t="shared" si="49"/>
        <v>0.69565217391304346</v>
      </c>
      <c r="W12" s="3">
        <f t="shared" si="49"/>
        <v>0.74436090225563911</v>
      </c>
      <c r="X12" s="3">
        <f t="shared" si="49"/>
        <v>0.89516129032258063</v>
      </c>
      <c r="Y12" s="3">
        <f t="shared" si="49"/>
        <v>1</v>
      </c>
      <c r="Z12" s="3">
        <f t="shared" si="49"/>
        <v>1</v>
      </c>
      <c r="AA12">
        <f t="shared" si="48"/>
        <v>7.9488107301276267</v>
      </c>
    </row>
    <row r="13" spans="1:51" x14ac:dyDescent="0.2">
      <c r="A13" s="8" t="s">
        <v>9076</v>
      </c>
      <c r="B13">
        <f>SUM(B10:B12)</f>
        <v>9</v>
      </c>
      <c r="C13">
        <f t="shared" ref="C13:L13" si="50">SUM(C10:C12)</f>
        <v>3</v>
      </c>
      <c r="D13">
        <f t="shared" si="50"/>
        <v>33</v>
      </c>
      <c r="E13">
        <f t="shared" si="50"/>
        <v>4</v>
      </c>
      <c r="F13">
        <f t="shared" si="50"/>
        <v>18</v>
      </c>
      <c r="G13">
        <f t="shared" si="50"/>
        <v>25</v>
      </c>
      <c r="H13">
        <f t="shared" si="50"/>
        <v>23</v>
      </c>
      <c r="I13">
        <f t="shared" si="50"/>
        <v>133</v>
      </c>
      <c r="J13">
        <f t="shared" si="50"/>
        <v>124</v>
      </c>
      <c r="K13">
        <f t="shared" si="50"/>
        <v>4</v>
      </c>
      <c r="L13">
        <f t="shared" si="50"/>
        <v>1</v>
      </c>
      <c r="M13">
        <f t="shared" si="46"/>
        <v>377</v>
      </c>
      <c r="O13" s="8" t="s">
        <v>9076</v>
      </c>
      <c r="P13" s="3">
        <f>SUM(P10:P12)</f>
        <v>1</v>
      </c>
      <c r="Q13" s="3">
        <f t="shared" ref="Q13" si="51">SUM(Q10:Q12)</f>
        <v>1</v>
      </c>
      <c r="R13" s="3">
        <f t="shared" ref="R13" si="52">SUM(R10:R12)</f>
        <v>1</v>
      </c>
      <c r="S13" s="3">
        <f t="shared" ref="S13" si="53">SUM(S10:S12)</f>
        <v>1</v>
      </c>
      <c r="T13" s="3">
        <f t="shared" ref="T13" si="54">SUM(T10:T12)</f>
        <v>1</v>
      </c>
      <c r="U13" s="3">
        <f t="shared" ref="U13" si="55">SUM(U10:U12)</f>
        <v>1</v>
      </c>
      <c r="V13" s="3">
        <f t="shared" ref="V13" si="56">SUM(V10:V12)</f>
        <v>1</v>
      </c>
      <c r="W13" s="3">
        <f t="shared" ref="W13" si="57">SUM(W10:W12)</f>
        <v>1</v>
      </c>
      <c r="X13" s="3">
        <f t="shared" ref="X13" si="58">SUM(X10:X12)</f>
        <v>1</v>
      </c>
      <c r="Y13" s="3">
        <f t="shared" ref="Y13" si="59">SUM(Y10:Y12)</f>
        <v>1</v>
      </c>
      <c r="Z13" s="3">
        <f t="shared" ref="Z13" si="60">SUM(Z10:Z12)</f>
        <v>1</v>
      </c>
      <c r="AA13">
        <f t="shared" si="48"/>
        <v>11</v>
      </c>
    </row>
    <row r="14" spans="1:51" x14ac:dyDescent="0.2">
      <c r="A14" s="8" t="s">
        <v>9077</v>
      </c>
      <c r="B14" s="3">
        <f>B13/$M$13</f>
        <v>2.3872679045092837E-2</v>
      </c>
      <c r="C14" s="3">
        <f t="shared" ref="C14:L14" si="61">C13/$M$13</f>
        <v>7.9575596816976128E-3</v>
      </c>
      <c r="D14" s="3">
        <f t="shared" si="61"/>
        <v>8.7533156498673742E-2</v>
      </c>
      <c r="E14" s="3">
        <f t="shared" si="61"/>
        <v>1.0610079575596816E-2</v>
      </c>
      <c r="F14" s="3">
        <f t="shared" si="61"/>
        <v>4.7745358090185673E-2</v>
      </c>
      <c r="G14" s="3">
        <f t="shared" si="61"/>
        <v>6.6312997347480113E-2</v>
      </c>
      <c r="H14" s="3">
        <f t="shared" si="61"/>
        <v>6.1007957559681698E-2</v>
      </c>
      <c r="I14" s="3">
        <f t="shared" si="61"/>
        <v>0.35278514588859416</v>
      </c>
      <c r="J14" s="3">
        <f t="shared" si="61"/>
        <v>0.32891246684350134</v>
      </c>
      <c r="K14" s="3">
        <f t="shared" si="61"/>
        <v>1.0610079575596816E-2</v>
      </c>
      <c r="L14" s="3">
        <f t="shared" si="61"/>
        <v>2.6525198938992041E-3</v>
      </c>
      <c r="M14" s="3">
        <f>SUM(B14:L14)</f>
        <v>1</v>
      </c>
    </row>
  </sheetData>
  <mergeCells count="4">
    <mergeCell ref="A1:L1"/>
    <mergeCell ref="A8:L8"/>
    <mergeCell ref="O1:Z1"/>
    <mergeCell ref="O8:Z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D905D-4AFA-4349-9D79-41E42FE843B8}">
  <dimension ref="A1:CI17"/>
  <sheetViews>
    <sheetView topLeftCell="AP97" zoomScale="55" zoomScaleNormal="55" workbookViewId="0">
      <selection activeCell="P2" sqref="P2"/>
    </sheetView>
  </sheetViews>
  <sheetFormatPr defaultRowHeight="12.75" x14ac:dyDescent="0.2"/>
  <sheetData>
    <row r="1" spans="1:87" x14ac:dyDescent="0.2">
      <c r="A1" s="44" t="s">
        <v>12936</v>
      </c>
      <c r="B1" s="44"/>
      <c r="C1" s="44"/>
      <c r="D1" s="44"/>
      <c r="E1" s="44"/>
      <c r="F1" s="44"/>
      <c r="G1" s="44"/>
      <c r="H1" s="44"/>
      <c r="I1" s="44"/>
      <c r="J1" s="44"/>
      <c r="K1" s="44"/>
      <c r="L1" s="44"/>
      <c r="M1" s="44"/>
      <c r="N1" s="44"/>
      <c r="O1" s="44"/>
      <c r="P1" s="44"/>
      <c r="Q1" s="44"/>
      <c r="R1" s="44"/>
      <c r="S1" s="44"/>
      <c r="T1" s="44"/>
      <c r="U1" s="44"/>
      <c r="V1" s="44"/>
      <c r="W1" s="42"/>
      <c r="X1" s="44" t="s">
        <v>12936</v>
      </c>
      <c r="Y1" s="44"/>
      <c r="Z1" s="44"/>
      <c r="AA1" s="44"/>
      <c r="AB1" s="44"/>
      <c r="AC1" s="44"/>
      <c r="AD1" s="44"/>
      <c r="AE1" s="44"/>
      <c r="AF1" s="44"/>
      <c r="AG1" s="44"/>
      <c r="AH1" s="44"/>
      <c r="AI1" s="44"/>
      <c r="AJ1" s="44"/>
      <c r="AK1" s="44"/>
      <c r="AL1" s="44"/>
      <c r="AM1" s="44"/>
      <c r="AN1" s="44"/>
      <c r="AO1" s="44"/>
      <c r="AP1" s="44"/>
      <c r="AQ1" s="44"/>
      <c r="AR1" s="44"/>
      <c r="AS1" s="44"/>
    </row>
    <row r="2" spans="1:87" x14ac:dyDescent="0.2">
      <c r="A2" t="s">
        <v>9078</v>
      </c>
      <c r="B2" t="s">
        <v>15</v>
      </c>
      <c r="C2" t="s">
        <v>96</v>
      </c>
      <c r="D2" t="s">
        <v>336</v>
      </c>
      <c r="E2" t="s">
        <v>407</v>
      </c>
      <c r="F2" t="s">
        <v>2780</v>
      </c>
      <c r="G2" t="s">
        <v>2860</v>
      </c>
      <c r="H2" t="s">
        <v>2909</v>
      </c>
      <c r="I2" t="s">
        <v>3036</v>
      </c>
      <c r="J2" t="s">
        <v>3637</v>
      </c>
      <c r="K2" t="s">
        <v>3710</v>
      </c>
      <c r="L2" t="s">
        <v>3823</v>
      </c>
      <c r="M2" t="s">
        <v>3906</v>
      </c>
      <c r="N2" t="s">
        <v>4127</v>
      </c>
      <c r="O2" t="s">
        <v>5775</v>
      </c>
      <c r="P2" t="s">
        <v>5869</v>
      </c>
      <c r="Q2" t="s">
        <v>5924</v>
      </c>
      <c r="R2" t="s">
        <v>6339</v>
      </c>
      <c r="S2" t="s">
        <v>8766</v>
      </c>
      <c r="T2" t="s">
        <v>8821</v>
      </c>
      <c r="U2" t="s">
        <v>9076</v>
      </c>
      <c r="V2" t="s">
        <v>9077</v>
      </c>
      <c r="X2" t="s">
        <v>9078</v>
      </c>
      <c r="Y2" t="s">
        <v>15</v>
      </c>
      <c r="Z2" t="s">
        <v>96</v>
      </c>
      <c r="AA2" t="s">
        <v>336</v>
      </c>
      <c r="AB2" t="s">
        <v>407</v>
      </c>
      <c r="AC2" t="s">
        <v>2780</v>
      </c>
      <c r="AD2" t="s">
        <v>2860</v>
      </c>
      <c r="AE2" t="s">
        <v>2909</v>
      </c>
      <c r="AF2" t="s">
        <v>3036</v>
      </c>
      <c r="AG2" t="s">
        <v>3637</v>
      </c>
      <c r="AH2" t="s">
        <v>3710</v>
      </c>
      <c r="AI2" t="s">
        <v>3823</v>
      </c>
      <c r="AJ2" t="s">
        <v>3906</v>
      </c>
      <c r="AK2" t="s">
        <v>4127</v>
      </c>
      <c r="AL2" t="s">
        <v>5775</v>
      </c>
      <c r="AM2" t="s">
        <v>5869</v>
      </c>
      <c r="AN2" t="s">
        <v>5924</v>
      </c>
      <c r="AO2" t="s">
        <v>6339</v>
      </c>
      <c r="AP2" t="s">
        <v>8766</v>
      </c>
      <c r="AQ2" t="s">
        <v>8821</v>
      </c>
      <c r="AR2" t="s">
        <v>9076</v>
      </c>
      <c r="AS2" t="s">
        <v>9077</v>
      </c>
      <c r="AU2" t="s">
        <v>9078</v>
      </c>
      <c r="AV2" t="s">
        <v>15</v>
      </c>
      <c r="AW2" t="s">
        <v>11330</v>
      </c>
      <c r="AX2" t="s">
        <v>96</v>
      </c>
      <c r="AY2" t="s">
        <v>11331</v>
      </c>
      <c r="AZ2" t="s">
        <v>336</v>
      </c>
      <c r="BA2" t="s">
        <v>11335</v>
      </c>
      <c r="BB2" t="s">
        <v>407</v>
      </c>
      <c r="BC2" t="s">
        <v>11339</v>
      </c>
      <c r="BD2" t="s">
        <v>2780</v>
      </c>
      <c r="BE2" t="s">
        <v>11340</v>
      </c>
      <c r="BF2" t="s">
        <v>2860</v>
      </c>
      <c r="BG2" t="s">
        <v>11341</v>
      </c>
      <c r="BH2" t="s">
        <v>2909</v>
      </c>
      <c r="BI2" t="s">
        <v>11342</v>
      </c>
      <c r="BJ2" t="s">
        <v>3036</v>
      </c>
      <c r="BK2" t="s">
        <v>11343</v>
      </c>
      <c r="BL2" t="s">
        <v>3637</v>
      </c>
      <c r="BM2" t="s">
        <v>11344</v>
      </c>
      <c r="BN2" t="s">
        <v>3710</v>
      </c>
      <c r="BO2" t="s">
        <v>11345</v>
      </c>
      <c r="BP2" t="s">
        <v>3823</v>
      </c>
      <c r="BQ2" t="s">
        <v>11346</v>
      </c>
      <c r="BR2" t="s">
        <v>3906</v>
      </c>
      <c r="BS2" t="s">
        <v>11347</v>
      </c>
      <c r="BT2" t="s">
        <v>4127</v>
      </c>
      <c r="BU2" t="s">
        <v>12939</v>
      </c>
      <c r="BV2" t="s">
        <v>5775</v>
      </c>
      <c r="BW2" t="s">
        <v>11349</v>
      </c>
      <c r="BX2" t="s">
        <v>5869</v>
      </c>
      <c r="BY2" t="s">
        <v>11350</v>
      </c>
      <c r="BZ2" t="s">
        <v>5924</v>
      </c>
      <c r="CA2" t="s">
        <v>11352</v>
      </c>
      <c r="CB2" t="s">
        <v>6339</v>
      </c>
      <c r="CC2" t="s">
        <v>11353</v>
      </c>
      <c r="CD2" t="s">
        <v>8766</v>
      </c>
      <c r="CE2" t="s">
        <v>11355</v>
      </c>
      <c r="CF2" t="s">
        <v>8821</v>
      </c>
      <c r="CG2" t="s">
        <v>11356</v>
      </c>
      <c r="CH2" t="s">
        <v>9076</v>
      </c>
      <c r="CI2" t="s">
        <v>9077</v>
      </c>
    </row>
    <row r="3" spans="1:87" x14ac:dyDescent="0.2">
      <c r="A3" t="s">
        <v>9</v>
      </c>
      <c r="B3">
        <v>0</v>
      </c>
      <c r="C3">
        <v>0</v>
      </c>
      <c r="D3">
        <v>1</v>
      </c>
      <c r="E3">
        <v>13</v>
      </c>
      <c r="F3">
        <v>0</v>
      </c>
      <c r="G3">
        <v>0</v>
      </c>
      <c r="H3">
        <v>0</v>
      </c>
      <c r="I3">
        <v>1</v>
      </c>
      <c r="J3">
        <v>0</v>
      </c>
      <c r="K3">
        <v>0</v>
      </c>
      <c r="L3">
        <v>1</v>
      </c>
      <c r="M3">
        <v>10</v>
      </c>
      <c r="N3">
        <v>6</v>
      </c>
      <c r="O3">
        <v>0</v>
      </c>
      <c r="P3">
        <v>0</v>
      </c>
      <c r="Q3">
        <v>0</v>
      </c>
      <c r="R3">
        <v>14</v>
      </c>
      <c r="S3">
        <v>0</v>
      </c>
      <c r="T3">
        <v>1</v>
      </c>
      <c r="U3">
        <f>SUM(Table131426[[#This Row],[ArrayExpress]:[UniProt]])</f>
        <v>47</v>
      </c>
      <c r="V3" s="38">
        <f>Table131426[[#This Row],[TOTAL]]/$U$6</f>
        <v>0.12433862433862433</v>
      </c>
      <c r="X3" t="s">
        <v>9</v>
      </c>
      <c r="Y3" s="3">
        <f>Table131426[[#This Row],[ArrayExpress]]/B6</f>
        <v>0</v>
      </c>
      <c r="Z3" s="3">
        <f>Table131426[[#This Row],[BioProject]]/C6</f>
        <v>0</v>
      </c>
      <c r="AA3" s="3">
        <f>Table131426[[#This Row],[dbGaP]]/D6</f>
        <v>1</v>
      </c>
      <c r="AB3" s="3">
        <f>Table131426[[#This Row],[ENA]]/E6</f>
        <v>9.5588235294117641E-2</v>
      </c>
      <c r="AC3" s="3">
        <f>Table131426[[#This Row],[Ensembl]]/F6</f>
        <v>0</v>
      </c>
      <c r="AD3" s="3">
        <f>Table131426[[#This Row],[GCA]]/G6</f>
        <v>0</v>
      </c>
      <c r="AE3" s="3">
        <f>Table131426[[#This Row],[Gene Ontology (GO)]]/H6</f>
        <v>0</v>
      </c>
      <c r="AF3" s="3">
        <f>Table131426[[#This Row],[GEO]]/I6</f>
        <v>3.4482758620689655E-2</v>
      </c>
      <c r="AG3" s="3">
        <f>Table131426[[#This Row],[HPA]]/J6</f>
        <v>0</v>
      </c>
      <c r="AH3" s="3">
        <f>Table131426[[#This Row],[IGSR/1000 Genomes]]/K6</f>
        <v>0</v>
      </c>
      <c r="AI3" s="3">
        <f>Table131426[[#This Row],[InterPro]]/L6</f>
        <v>0.33333333333333331</v>
      </c>
      <c r="AJ3" s="3">
        <f>Table131426[[#This Row],[OMIM]]/M6</f>
        <v>0.625</v>
      </c>
      <c r="AK3" s="3">
        <f>Table131426[[#This Row],[PDBe]]/N6</f>
        <v>6.25E-2</v>
      </c>
      <c r="AL3" s="3">
        <f>Table131426[[#This Row],[Pfam]]/O6</f>
        <v>0</v>
      </c>
      <c r="AM3" s="3">
        <f>Table131426[[#This Row],[PRIDE]]/P6</f>
        <v>0</v>
      </c>
      <c r="AN3" s="3">
        <f>Table131426[[#This Row],[RefSeq]]/Q6</f>
        <v>0</v>
      </c>
      <c r="AO3" s="3">
        <f>Table131426[[#This Row],[RefSNP]]/R6</f>
        <v>0.27450980392156865</v>
      </c>
      <c r="AP3" s="3">
        <f>Table131426[[#This Row],[RRID]]/S6</f>
        <v>0</v>
      </c>
      <c r="AQ3" s="3">
        <f>Table131426[[#This Row],[UniProt]]/T6</f>
        <v>0.33333333333333331</v>
      </c>
      <c r="AR3">
        <f>SUM(Table13142628[[#This Row],[ArrayExpress]:[UniProt]])</f>
        <v>2.7587474645030428</v>
      </c>
      <c r="AS3" s="38">
        <f>Table13142628[[#This Row],[TOTAL]]/$U$6</f>
        <v>7.2982737156165149E-3</v>
      </c>
      <c r="AU3" t="s">
        <v>9</v>
      </c>
      <c r="AV3" s="3">
        <v>0</v>
      </c>
      <c r="AW3" s="3">
        <v>0</v>
      </c>
      <c r="AX3" s="3">
        <v>0</v>
      </c>
      <c r="AY3" s="3">
        <v>0</v>
      </c>
      <c r="AZ3" s="3">
        <v>1</v>
      </c>
      <c r="BA3" s="3">
        <v>0</v>
      </c>
      <c r="BB3" s="3">
        <v>9.5588235294117641E-2</v>
      </c>
      <c r="BC3" s="3">
        <v>4.4117647058823532E-2</v>
      </c>
      <c r="BD3" s="3">
        <v>0</v>
      </c>
      <c r="BE3" s="3">
        <v>0</v>
      </c>
      <c r="BF3" s="3">
        <v>0</v>
      </c>
      <c r="BG3" s="3">
        <v>0</v>
      </c>
      <c r="BH3" s="3">
        <v>0</v>
      </c>
      <c r="BI3" s="3">
        <v>0</v>
      </c>
      <c r="BJ3" s="3">
        <v>3.4482758620689655E-2</v>
      </c>
      <c r="BK3" s="3">
        <v>0</v>
      </c>
      <c r="BL3" s="3">
        <v>0</v>
      </c>
      <c r="BM3" s="3">
        <v>0</v>
      </c>
      <c r="BN3" s="3">
        <v>0</v>
      </c>
      <c r="BO3" s="3">
        <v>0</v>
      </c>
      <c r="BP3" s="3">
        <v>0.33333333333333331</v>
      </c>
      <c r="BQ3" s="3">
        <v>0.33333333333333331</v>
      </c>
      <c r="BR3" s="3">
        <v>0.625</v>
      </c>
      <c r="BS3" s="3">
        <v>0.5625</v>
      </c>
      <c r="BT3" s="3">
        <v>6.25E-2</v>
      </c>
      <c r="BU3" s="3">
        <v>2.0833333333333332E-2</v>
      </c>
      <c r="BV3" s="3">
        <v>0</v>
      </c>
      <c r="BW3" s="3">
        <v>0</v>
      </c>
      <c r="BX3" s="3">
        <v>0</v>
      </c>
      <c r="BY3" s="3">
        <v>0</v>
      </c>
      <c r="BZ3" s="3">
        <v>0</v>
      </c>
      <c r="CA3" s="3">
        <v>0</v>
      </c>
      <c r="CB3" s="3">
        <v>0.27450980392156865</v>
      </c>
      <c r="CC3" s="3">
        <v>0.19607843137254902</v>
      </c>
      <c r="CD3" s="3">
        <v>0</v>
      </c>
      <c r="CE3" s="3">
        <v>0</v>
      </c>
      <c r="CF3" s="3">
        <v>0.33333333333333331</v>
      </c>
      <c r="CG3" s="3">
        <v>0</v>
      </c>
      <c r="CH3">
        <v>2.7587474645030428</v>
      </c>
      <c r="CI3" s="38">
        <v>7.2982737156165149E-3</v>
      </c>
    </row>
    <row r="4" spans="1:87" x14ac:dyDescent="0.2">
      <c r="A4" t="s">
        <v>10</v>
      </c>
      <c r="B4">
        <v>2</v>
      </c>
      <c r="C4">
        <v>7</v>
      </c>
      <c r="D4">
        <v>0</v>
      </c>
      <c r="E4">
        <v>40</v>
      </c>
      <c r="F4">
        <v>0</v>
      </c>
      <c r="G4">
        <v>2</v>
      </c>
      <c r="H4">
        <v>0</v>
      </c>
      <c r="I4">
        <v>15</v>
      </c>
      <c r="J4">
        <v>0</v>
      </c>
      <c r="K4">
        <v>0</v>
      </c>
      <c r="L4">
        <v>0</v>
      </c>
      <c r="M4">
        <v>0</v>
      </c>
      <c r="N4">
        <v>1</v>
      </c>
      <c r="O4">
        <v>0</v>
      </c>
      <c r="P4">
        <v>1</v>
      </c>
      <c r="Q4">
        <v>0</v>
      </c>
      <c r="R4">
        <v>0</v>
      </c>
      <c r="S4">
        <v>0</v>
      </c>
      <c r="T4">
        <v>0</v>
      </c>
      <c r="U4">
        <f>SUM(Table131426[[#This Row],[ArrayExpress]:[UniProt]])</f>
        <v>68</v>
      </c>
      <c r="V4" s="38">
        <f>Table131426[[#This Row],[TOTAL]]/$U$6</f>
        <v>0.17989417989417988</v>
      </c>
      <c r="X4" t="s">
        <v>10</v>
      </c>
      <c r="Y4" s="3">
        <f>Table131426[[#This Row],[ArrayExpress]]/B6</f>
        <v>0.66666666666666663</v>
      </c>
      <c r="Z4" s="3">
        <f>Table131426[[#This Row],[BioProject]]/C6</f>
        <v>0.63636363636363635</v>
      </c>
      <c r="AA4" s="3">
        <f>Table131426[[#This Row],[dbGaP]]/D6</f>
        <v>0</v>
      </c>
      <c r="AB4" s="3">
        <f>Table131426[[#This Row],[ENA]]/E6</f>
        <v>0.29411764705882354</v>
      </c>
      <c r="AC4" s="3">
        <f>Table131426[[#This Row],[Ensembl]]/F6</f>
        <v>0</v>
      </c>
      <c r="AD4" s="3">
        <f>Table131426[[#This Row],[GCA]]/G6</f>
        <v>0.2857142857142857</v>
      </c>
      <c r="AE4" s="3">
        <f>Table131426[[#This Row],[Gene Ontology (GO)]]/H6</f>
        <v>0</v>
      </c>
      <c r="AF4" s="3">
        <f>Table131426[[#This Row],[GEO]]/I6</f>
        <v>0.51724137931034486</v>
      </c>
      <c r="AG4" s="3">
        <f>Table131426[[#This Row],[HPA]]/J6</f>
        <v>0</v>
      </c>
      <c r="AH4" s="3">
        <f>Table131426[[#This Row],[IGSR/1000 Genomes]]/K6</f>
        <v>0</v>
      </c>
      <c r="AI4" s="3">
        <f>Table131426[[#This Row],[InterPro]]/L6</f>
        <v>0</v>
      </c>
      <c r="AJ4" s="3">
        <f>Table131426[[#This Row],[OMIM]]/M6</f>
        <v>0</v>
      </c>
      <c r="AK4" s="3">
        <f>Table131426[[#This Row],[PDBe]]/N6</f>
        <v>1.0416666666666666E-2</v>
      </c>
      <c r="AL4" s="3">
        <f>Table131426[[#This Row],[Pfam]]/O6</f>
        <v>0</v>
      </c>
      <c r="AM4" s="3">
        <f>Table131426[[#This Row],[PRIDE]]/P6</f>
        <v>1</v>
      </c>
      <c r="AN4" s="3">
        <f>Table131426[[#This Row],[RefSeq]]/Q6</f>
        <v>0</v>
      </c>
      <c r="AO4" s="3">
        <f>Table131426[[#This Row],[RefSNP]]/R6</f>
        <v>0</v>
      </c>
      <c r="AP4" s="3">
        <f>Table131426[[#This Row],[RRID]]/S6</f>
        <v>0</v>
      </c>
      <c r="AQ4" s="3">
        <f>Table131426[[#This Row],[UniProt]]/T6</f>
        <v>0</v>
      </c>
      <c r="AR4">
        <f>SUM(Table13142628[[#This Row],[ArrayExpress]:[UniProt]])</f>
        <v>3.4105202817804234</v>
      </c>
      <c r="AS4" s="38">
        <f>Table13142628[[#This Row],[TOTAL]]/$U$6</f>
        <v>9.0225404279905379E-3</v>
      </c>
      <c r="AU4" t="s">
        <v>10</v>
      </c>
      <c r="AV4" s="3">
        <v>0.66666666666666663</v>
      </c>
      <c r="AW4" s="3">
        <v>0.33333333333333331</v>
      </c>
      <c r="AX4" s="3">
        <v>0.63636363636363635</v>
      </c>
      <c r="AY4" s="3">
        <v>0.63636363636363635</v>
      </c>
      <c r="AZ4" s="3">
        <v>0</v>
      </c>
      <c r="BA4" s="3">
        <v>0</v>
      </c>
      <c r="BB4" s="3">
        <v>0.29411764705882354</v>
      </c>
      <c r="BC4" s="3">
        <v>0.25</v>
      </c>
      <c r="BD4" s="3">
        <v>0</v>
      </c>
      <c r="BE4" s="3">
        <v>0</v>
      </c>
      <c r="BF4" s="3">
        <v>0.2857142857142857</v>
      </c>
      <c r="BG4" s="3">
        <v>0.42857142857142855</v>
      </c>
      <c r="BH4" s="3">
        <v>0</v>
      </c>
      <c r="BI4" s="3">
        <v>0</v>
      </c>
      <c r="BJ4" s="3">
        <v>0.51724137931034486</v>
      </c>
      <c r="BK4" s="3">
        <v>0.41379310344827586</v>
      </c>
      <c r="BL4" s="3">
        <v>0</v>
      </c>
      <c r="BM4" s="3">
        <v>0</v>
      </c>
      <c r="BN4" s="3">
        <v>0</v>
      </c>
      <c r="BO4" s="3">
        <v>0</v>
      </c>
      <c r="BP4" s="3">
        <v>0</v>
      </c>
      <c r="BQ4" s="3">
        <v>0</v>
      </c>
      <c r="BR4" s="3">
        <v>0</v>
      </c>
      <c r="BS4" s="3">
        <v>0</v>
      </c>
      <c r="BT4" s="3">
        <v>1.0416666666666666E-2</v>
      </c>
      <c r="BU4" s="3">
        <v>1.0416666666666666E-2</v>
      </c>
      <c r="BV4" s="3">
        <v>0</v>
      </c>
      <c r="BW4" s="3">
        <v>0</v>
      </c>
      <c r="BX4" s="3">
        <v>1</v>
      </c>
      <c r="BY4" s="3">
        <v>0</v>
      </c>
      <c r="BZ4" s="3">
        <v>0</v>
      </c>
      <c r="CA4" s="3">
        <v>0</v>
      </c>
      <c r="CB4" s="3">
        <v>0</v>
      </c>
      <c r="CC4" s="3">
        <v>0</v>
      </c>
      <c r="CD4" s="3">
        <v>0</v>
      </c>
      <c r="CE4" s="3">
        <v>0</v>
      </c>
      <c r="CF4" s="3">
        <v>0</v>
      </c>
      <c r="CG4" s="3">
        <v>0</v>
      </c>
      <c r="CH4">
        <v>3.4105202817804234</v>
      </c>
      <c r="CI4" s="38">
        <v>9.0225404279905379E-3</v>
      </c>
    </row>
    <row r="5" spans="1:87" x14ac:dyDescent="0.2">
      <c r="A5" t="s">
        <v>11</v>
      </c>
      <c r="B5">
        <v>1</v>
      </c>
      <c r="C5">
        <v>4</v>
      </c>
      <c r="D5">
        <v>0</v>
      </c>
      <c r="E5">
        <v>83</v>
      </c>
      <c r="F5">
        <v>1</v>
      </c>
      <c r="G5">
        <v>5</v>
      </c>
      <c r="H5">
        <v>5</v>
      </c>
      <c r="I5">
        <v>13</v>
      </c>
      <c r="J5">
        <v>2</v>
      </c>
      <c r="K5">
        <v>3</v>
      </c>
      <c r="L5">
        <v>2</v>
      </c>
      <c r="M5">
        <v>6</v>
      </c>
      <c r="N5">
        <v>89</v>
      </c>
      <c r="O5">
        <v>4</v>
      </c>
      <c r="P5">
        <v>0</v>
      </c>
      <c r="Q5">
        <v>5</v>
      </c>
      <c r="R5">
        <v>37</v>
      </c>
      <c r="S5">
        <v>1</v>
      </c>
      <c r="T5">
        <v>2</v>
      </c>
      <c r="U5">
        <f>SUM(Table131426[[#This Row],[ArrayExpress]:[UniProt]])</f>
        <v>263</v>
      </c>
      <c r="V5" s="38">
        <f>Table131426[[#This Row],[TOTAL]]/$U$6</f>
        <v>0.69576719576719581</v>
      </c>
      <c r="X5" t="s">
        <v>11</v>
      </c>
      <c r="Y5" s="3">
        <f>Table131426[[#This Row],[ArrayExpress]]/B6</f>
        <v>0.33333333333333331</v>
      </c>
      <c r="Z5" s="3">
        <f>Table131426[[#This Row],[BioProject]]/C6</f>
        <v>0.36363636363636365</v>
      </c>
      <c r="AA5" s="3">
        <f>Table131426[[#This Row],[dbGaP]]/D6</f>
        <v>0</v>
      </c>
      <c r="AB5" s="3">
        <f>Table131426[[#This Row],[ENA]]/E6</f>
        <v>0.61029411764705888</v>
      </c>
      <c r="AC5" s="3">
        <f>Table131426[[#This Row],[Ensembl]]/F6</f>
        <v>1</v>
      </c>
      <c r="AD5" s="3">
        <f>Table131426[[#This Row],[GCA]]/G6</f>
        <v>0.7142857142857143</v>
      </c>
      <c r="AE5" s="3">
        <f>Table131426[[#This Row],[Gene Ontology (GO)]]/H6</f>
        <v>1</v>
      </c>
      <c r="AF5" s="3">
        <f>Table131426[[#This Row],[GEO]]/I6</f>
        <v>0.44827586206896552</v>
      </c>
      <c r="AG5" s="3">
        <f>Table131426[[#This Row],[HPA]]/J6</f>
        <v>1</v>
      </c>
      <c r="AH5" s="3">
        <f>Table131426[[#This Row],[IGSR/1000 Genomes]]/K6</f>
        <v>1</v>
      </c>
      <c r="AI5" s="3">
        <f>Table131426[[#This Row],[InterPro]]/L6</f>
        <v>0.66666666666666663</v>
      </c>
      <c r="AJ5" s="3">
        <f>Table131426[[#This Row],[OMIM]]/M6</f>
        <v>0.375</v>
      </c>
      <c r="AK5" s="3">
        <f>Table131426[[#This Row],[PDBe]]/N6</f>
        <v>0.92708333333333337</v>
      </c>
      <c r="AL5" s="3">
        <f>Table131426[[#This Row],[Pfam]]/O6</f>
        <v>1</v>
      </c>
      <c r="AM5" s="3">
        <f>Table131426[[#This Row],[PRIDE]]/P6</f>
        <v>0</v>
      </c>
      <c r="AN5" s="3">
        <f>Table131426[[#This Row],[RefSeq]]/Q6</f>
        <v>1</v>
      </c>
      <c r="AO5" s="3">
        <f>Table131426[[#This Row],[RefSNP]]/R6</f>
        <v>0.72549019607843135</v>
      </c>
      <c r="AP5" s="3">
        <f>Table131426[[#This Row],[RRID]]/S6</f>
        <v>1</v>
      </c>
      <c r="AQ5" s="3">
        <f>Table131426[[#This Row],[UniProt]]/T6</f>
        <v>0.66666666666666663</v>
      </c>
      <c r="AR5">
        <f>SUM(Table13142628[[#This Row],[ArrayExpress]:[UniProt]])</f>
        <v>12.830732253716533</v>
      </c>
      <c r="AS5" s="38">
        <f>Table13142628[[#This Row],[TOTAL]]/$U$6</f>
        <v>3.3943736120943209E-2</v>
      </c>
      <c r="AU5" t="s">
        <v>11</v>
      </c>
      <c r="AV5" s="3">
        <v>0.33333333333333331</v>
      </c>
      <c r="AW5" s="3">
        <v>0.66666666666666663</v>
      </c>
      <c r="AX5" s="3">
        <v>0.36363636363636365</v>
      </c>
      <c r="AY5" s="3">
        <v>0.36363636363636365</v>
      </c>
      <c r="AZ5" s="3">
        <v>0</v>
      </c>
      <c r="BA5" s="3">
        <v>1</v>
      </c>
      <c r="BB5" s="3">
        <v>0.61029411764705888</v>
      </c>
      <c r="BC5" s="3">
        <v>0.70588235294117652</v>
      </c>
      <c r="BD5" s="3">
        <v>1</v>
      </c>
      <c r="BE5" s="3">
        <v>1</v>
      </c>
      <c r="BF5" s="3">
        <v>0.7142857142857143</v>
      </c>
      <c r="BG5" s="3">
        <v>0.5714285714285714</v>
      </c>
      <c r="BH5" s="3">
        <v>1</v>
      </c>
      <c r="BI5" s="3">
        <v>1</v>
      </c>
      <c r="BJ5" s="3">
        <v>0.44827586206896552</v>
      </c>
      <c r="BK5" s="3">
        <v>0.58620689655172409</v>
      </c>
      <c r="BL5" s="3">
        <v>1</v>
      </c>
      <c r="BM5" s="3">
        <v>1</v>
      </c>
      <c r="BN5" s="3">
        <v>1</v>
      </c>
      <c r="BO5" s="3">
        <v>1</v>
      </c>
      <c r="BP5" s="3">
        <v>0.66666666666666663</v>
      </c>
      <c r="BQ5" s="3">
        <v>0.66666666666666663</v>
      </c>
      <c r="BR5" s="3">
        <v>0.375</v>
      </c>
      <c r="BS5" s="3">
        <v>0.4375</v>
      </c>
      <c r="BT5" s="3">
        <v>0.92708333333333337</v>
      </c>
      <c r="BU5" s="3">
        <v>0.96875</v>
      </c>
      <c r="BV5" s="3">
        <v>1</v>
      </c>
      <c r="BW5" s="3">
        <v>1</v>
      </c>
      <c r="BX5" s="3">
        <v>0</v>
      </c>
      <c r="BY5" s="3">
        <v>1</v>
      </c>
      <c r="BZ5" s="3">
        <v>1</v>
      </c>
      <c r="CA5" s="3">
        <v>1</v>
      </c>
      <c r="CB5" s="3">
        <v>0.72549019607843135</v>
      </c>
      <c r="CC5" s="3">
        <v>0.80392156862745101</v>
      </c>
      <c r="CD5" s="3">
        <v>1</v>
      </c>
      <c r="CE5" s="3">
        <v>1</v>
      </c>
      <c r="CF5" s="3">
        <v>0.66666666666666663</v>
      </c>
      <c r="CG5" s="3">
        <v>1</v>
      </c>
      <c r="CH5">
        <v>12.830732253716533</v>
      </c>
      <c r="CI5" s="38">
        <v>3.3943736120943209E-2</v>
      </c>
    </row>
    <row r="6" spans="1:87" x14ac:dyDescent="0.2">
      <c r="A6" s="2" t="s">
        <v>9076</v>
      </c>
      <c r="B6" s="2">
        <f t="shared" ref="B6:T6" si="0">SUBTOTAL(109,B3:B5)</f>
        <v>3</v>
      </c>
      <c r="C6" s="2">
        <f t="shared" si="0"/>
        <v>11</v>
      </c>
      <c r="D6" s="2">
        <f t="shared" si="0"/>
        <v>1</v>
      </c>
      <c r="E6" s="2">
        <f t="shared" si="0"/>
        <v>136</v>
      </c>
      <c r="F6" s="2">
        <f t="shared" si="0"/>
        <v>1</v>
      </c>
      <c r="G6" s="2">
        <f t="shared" si="0"/>
        <v>7</v>
      </c>
      <c r="H6" s="2">
        <f t="shared" si="0"/>
        <v>5</v>
      </c>
      <c r="I6" s="2">
        <f t="shared" si="0"/>
        <v>29</v>
      </c>
      <c r="J6" s="2">
        <f t="shared" si="0"/>
        <v>2</v>
      </c>
      <c r="K6" s="2">
        <f t="shared" si="0"/>
        <v>3</v>
      </c>
      <c r="L6" s="2">
        <f t="shared" si="0"/>
        <v>3</v>
      </c>
      <c r="M6" s="2">
        <f t="shared" si="0"/>
        <v>16</v>
      </c>
      <c r="N6" s="2">
        <f t="shared" si="0"/>
        <v>96</v>
      </c>
      <c r="O6" s="2">
        <f t="shared" si="0"/>
        <v>4</v>
      </c>
      <c r="P6" s="2">
        <f t="shared" si="0"/>
        <v>1</v>
      </c>
      <c r="Q6" s="2">
        <f t="shared" si="0"/>
        <v>5</v>
      </c>
      <c r="R6" s="2">
        <f t="shared" si="0"/>
        <v>51</v>
      </c>
      <c r="S6" s="2">
        <f t="shared" si="0"/>
        <v>1</v>
      </c>
      <c r="T6" s="2">
        <f t="shared" si="0"/>
        <v>3</v>
      </c>
      <c r="U6">
        <f>SUM(Table131426[[#This Row],[ArrayExpress]:[UniProt]])</f>
        <v>378</v>
      </c>
      <c r="V6" s="32">
        <f>Table131426[[#This Row],[TOTAL]]/$U$6</f>
        <v>1</v>
      </c>
      <c r="X6" s="2" t="s">
        <v>9076</v>
      </c>
      <c r="Y6" s="3">
        <f t="shared" ref="Y6:AQ6" si="1">SUBTOTAL(109,Y3:Y5)</f>
        <v>1</v>
      </c>
      <c r="Z6" s="3">
        <f t="shared" si="1"/>
        <v>1</v>
      </c>
      <c r="AA6" s="3">
        <f t="shared" si="1"/>
        <v>1</v>
      </c>
      <c r="AB6" s="3">
        <f t="shared" si="1"/>
        <v>1</v>
      </c>
      <c r="AC6" s="3">
        <f t="shared" si="1"/>
        <v>1</v>
      </c>
      <c r="AD6" s="3">
        <f t="shared" si="1"/>
        <v>1</v>
      </c>
      <c r="AE6" s="3">
        <f t="shared" si="1"/>
        <v>1</v>
      </c>
      <c r="AF6" s="3">
        <f t="shared" si="1"/>
        <v>1</v>
      </c>
      <c r="AG6" s="3">
        <f t="shared" si="1"/>
        <v>1</v>
      </c>
      <c r="AH6" s="3">
        <f t="shared" si="1"/>
        <v>1</v>
      </c>
      <c r="AI6" s="3">
        <f t="shared" si="1"/>
        <v>1</v>
      </c>
      <c r="AJ6" s="3">
        <f t="shared" si="1"/>
        <v>1</v>
      </c>
      <c r="AK6" s="3">
        <f t="shared" si="1"/>
        <v>1</v>
      </c>
      <c r="AL6" s="3">
        <f t="shared" si="1"/>
        <v>1</v>
      </c>
      <c r="AM6" s="3">
        <f t="shared" si="1"/>
        <v>1</v>
      </c>
      <c r="AN6" s="3">
        <f t="shared" si="1"/>
        <v>1</v>
      </c>
      <c r="AO6" s="3">
        <f t="shared" si="1"/>
        <v>1</v>
      </c>
      <c r="AP6" s="3">
        <f t="shared" si="1"/>
        <v>1</v>
      </c>
      <c r="AQ6" s="3">
        <f t="shared" si="1"/>
        <v>1</v>
      </c>
      <c r="AR6">
        <f>SUM(Table13142628[[#This Row],[ArrayExpress]:[UniProt]])</f>
        <v>19</v>
      </c>
      <c r="AS6" s="32">
        <f>Table13142628[[#This Row],[TOTAL]]/$U$6</f>
        <v>5.0264550264550262E-2</v>
      </c>
      <c r="AU6" s="2" t="s">
        <v>9076</v>
      </c>
      <c r="AV6" s="3">
        <v>1</v>
      </c>
      <c r="AW6" s="3">
        <v>1</v>
      </c>
      <c r="AX6" s="3">
        <v>1</v>
      </c>
      <c r="AY6" s="3">
        <v>1</v>
      </c>
      <c r="AZ6" s="3">
        <v>1</v>
      </c>
      <c r="BA6" s="3">
        <v>1</v>
      </c>
      <c r="BB6" s="3">
        <v>1</v>
      </c>
      <c r="BC6" s="3">
        <v>1</v>
      </c>
      <c r="BD6" s="3">
        <v>1</v>
      </c>
      <c r="BE6" s="3">
        <v>1</v>
      </c>
      <c r="BF6" s="3">
        <v>1</v>
      </c>
      <c r="BG6" s="3">
        <v>1</v>
      </c>
      <c r="BH6" s="3">
        <v>1</v>
      </c>
      <c r="BI6" s="3">
        <v>1</v>
      </c>
      <c r="BJ6" s="3">
        <v>1</v>
      </c>
      <c r="BK6" s="3">
        <v>1</v>
      </c>
      <c r="BL6" s="3">
        <v>1</v>
      </c>
      <c r="BM6" s="3">
        <v>1</v>
      </c>
      <c r="BN6" s="3">
        <v>1</v>
      </c>
      <c r="BO6" s="3">
        <v>1</v>
      </c>
      <c r="BP6" s="3">
        <v>1</v>
      </c>
      <c r="BQ6" s="3">
        <v>1</v>
      </c>
      <c r="BR6" s="3">
        <v>1</v>
      </c>
      <c r="BS6" s="3">
        <v>1</v>
      </c>
      <c r="BT6" s="3">
        <v>1</v>
      </c>
      <c r="BU6" s="3">
        <v>1</v>
      </c>
      <c r="BV6" s="3">
        <v>1</v>
      </c>
      <c r="BW6" s="3">
        <v>1</v>
      </c>
      <c r="BX6" s="3">
        <v>1</v>
      </c>
      <c r="BY6" s="3">
        <v>1</v>
      </c>
      <c r="BZ6" s="3">
        <v>1</v>
      </c>
      <c r="CA6" s="3">
        <v>1</v>
      </c>
      <c r="CB6" s="3">
        <v>1</v>
      </c>
      <c r="CC6" s="3">
        <v>1</v>
      </c>
      <c r="CD6" s="3">
        <v>1</v>
      </c>
      <c r="CE6" s="3">
        <v>1</v>
      </c>
      <c r="CF6" s="3">
        <v>1</v>
      </c>
      <c r="CG6" s="3">
        <v>1</v>
      </c>
      <c r="CH6">
        <v>19</v>
      </c>
      <c r="CI6" s="32">
        <v>5.0264550264550262E-2</v>
      </c>
    </row>
    <row r="7" spans="1:87" x14ac:dyDescent="0.2">
      <c r="A7" s="2" t="s">
        <v>9077</v>
      </c>
      <c r="B7" s="3">
        <f t="shared" ref="B7:T7" si="2">B6/$U$6</f>
        <v>7.9365079365079361E-3</v>
      </c>
      <c r="C7" s="3">
        <f t="shared" si="2"/>
        <v>2.9100529100529099E-2</v>
      </c>
      <c r="D7" s="3">
        <f t="shared" si="2"/>
        <v>2.6455026455026454E-3</v>
      </c>
      <c r="E7" s="3">
        <f t="shared" si="2"/>
        <v>0.35978835978835977</v>
      </c>
      <c r="F7" s="3">
        <f t="shared" si="2"/>
        <v>2.6455026455026454E-3</v>
      </c>
      <c r="G7" s="3">
        <f t="shared" si="2"/>
        <v>1.8518518518518517E-2</v>
      </c>
      <c r="H7" s="3">
        <f t="shared" si="2"/>
        <v>1.3227513227513227E-2</v>
      </c>
      <c r="I7" s="3">
        <f t="shared" si="2"/>
        <v>7.6719576719576715E-2</v>
      </c>
      <c r="J7" s="3">
        <f t="shared" si="2"/>
        <v>5.2910052910052907E-3</v>
      </c>
      <c r="K7" s="3">
        <f t="shared" si="2"/>
        <v>7.9365079365079361E-3</v>
      </c>
      <c r="L7" s="3">
        <f t="shared" si="2"/>
        <v>7.9365079365079361E-3</v>
      </c>
      <c r="M7" s="3">
        <f t="shared" si="2"/>
        <v>4.2328042328042326E-2</v>
      </c>
      <c r="N7" s="3">
        <f t="shared" si="2"/>
        <v>0.25396825396825395</v>
      </c>
      <c r="O7" s="3">
        <f t="shared" si="2"/>
        <v>1.0582010582010581E-2</v>
      </c>
      <c r="P7" s="3">
        <f t="shared" si="2"/>
        <v>2.6455026455026454E-3</v>
      </c>
      <c r="Q7" s="3">
        <f t="shared" si="2"/>
        <v>1.3227513227513227E-2</v>
      </c>
      <c r="R7" s="3">
        <f t="shared" si="2"/>
        <v>0.13492063492063491</v>
      </c>
      <c r="S7" s="3">
        <f t="shared" si="2"/>
        <v>2.6455026455026454E-3</v>
      </c>
      <c r="T7" s="3">
        <f t="shared" si="2"/>
        <v>7.9365079365079361E-3</v>
      </c>
      <c r="U7" s="3">
        <f>SUM(Table131426[[#This Row],[ArrayExpress]:[UniProt]])</f>
        <v>0.99999999999999989</v>
      </c>
    </row>
    <row r="10" spans="1:87" x14ac:dyDescent="0.2">
      <c r="AU10" s="42"/>
      <c r="AV10" s="42"/>
      <c r="AW10" s="42"/>
      <c r="AX10" s="42"/>
      <c r="AY10" s="42"/>
      <c r="AZ10" s="42"/>
      <c r="BA10" s="42"/>
      <c r="BB10" s="42"/>
      <c r="BC10" s="42"/>
      <c r="BD10" s="42"/>
      <c r="BE10" s="42"/>
      <c r="BF10" s="42"/>
      <c r="BG10" s="42"/>
      <c r="BH10" s="42"/>
      <c r="BI10" s="42"/>
      <c r="BJ10" s="42"/>
      <c r="BK10" s="42"/>
      <c r="BL10" s="42"/>
      <c r="BM10" s="42"/>
      <c r="BN10" s="42"/>
      <c r="BO10" s="42"/>
      <c r="BP10" s="42"/>
    </row>
    <row r="11" spans="1:87" x14ac:dyDescent="0.2">
      <c r="A11" s="44" t="s">
        <v>12938</v>
      </c>
      <c r="B11" s="44"/>
      <c r="C11" s="44"/>
      <c r="D11" s="44"/>
      <c r="E11" s="44"/>
      <c r="F11" s="44"/>
      <c r="G11" s="44"/>
      <c r="H11" s="44"/>
      <c r="I11" s="44"/>
      <c r="J11" s="44"/>
      <c r="K11" s="44"/>
      <c r="L11" s="44"/>
      <c r="M11" s="44"/>
      <c r="N11" s="44"/>
      <c r="O11" s="44"/>
      <c r="P11" s="44"/>
      <c r="Q11" s="44"/>
      <c r="R11" s="44"/>
      <c r="S11" s="44"/>
      <c r="T11" s="44"/>
      <c r="U11" s="44"/>
      <c r="V11" s="44"/>
      <c r="W11" s="42"/>
      <c r="X11" s="44" t="s">
        <v>12938</v>
      </c>
      <c r="Y11" s="44"/>
      <c r="Z11" s="44"/>
      <c r="AA11" s="44"/>
      <c r="AB11" s="44"/>
      <c r="AC11" s="44"/>
      <c r="AD11" s="44"/>
      <c r="AE11" s="44"/>
      <c r="AF11" s="44"/>
      <c r="AG11" s="44"/>
      <c r="AH11" s="44"/>
      <c r="AI11" s="44"/>
      <c r="AJ11" s="44"/>
      <c r="AK11" s="44"/>
      <c r="AL11" s="44"/>
      <c r="AM11" s="44"/>
      <c r="AN11" s="44"/>
      <c r="AO11" s="44"/>
      <c r="AP11" s="44"/>
      <c r="AQ11" s="44"/>
      <c r="AR11" s="44"/>
      <c r="AS11" s="44"/>
    </row>
    <row r="12" spans="1:87" x14ac:dyDescent="0.2">
      <c r="A12" t="s">
        <v>9078</v>
      </c>
      <c r="B12" t="s">
        <v>15</v>
      </c>
      <c r="C12" t="s">
        <v>96</v>
      </c>
      <c r="D12" t="s">
        <v>336</v>
      </c>
      <c r="E12" t="s">
        <v>407</v>
      </c>
      <c r="F12" t="s">
        <v>2780</v>
      </c>
      <c r="G12" t="s">
        <v>2860</v>
      </c>
      <c r="H12" t="s">
        <v>2909</v>
      </c>
      <c r="I12" t="s">
        <v>3036</v>
      </c>
      <c r="J12" t="s">
        <v>3637</v>
      </c>
      <c r="K12" t="s">
        <v>3710</v>
      </c>
      <c r="L12" t="s">
        <v>3823</v>
      </c>
      <c r="M12" t="s">
        <v>3906</v>
      </c>
      <c r="N12" t="s">
        <v>4127</v>
      </c>
      <c r="O12" t="s">
        <v>5775</v>
      </c>
      <c r="P12" t="s">
        <v>5869</v>
      </c>
      <c r="Q12" t="s">
        <v>5924</v>
      </c>
      <c r="R12" t="s">
        <v>6339</v>
      </c>
      <c r="S12" t="s">
        <v>8766</v>
      </c>
      <c r="T12" t="s">
        <v>8821</v>
      </c>
      <c r="U12" t="s">
        <v>9076</v>
      </c>
      <c r="V12" t="s">
        <v>9077</v>
      </c>
      <c r="X12" t="s">
        <v>9078</v>
      </c>
      <c r="Y12" t="s">
        <v>15</v>
      </c>
      <c r="Z12" t="s">
        <v>96</v>
      </c>
      <c r="AA12" t="s">
        <v>336</v>
      </c>
      <c r="AB12" t="s">
        <v>407</v>
      </c>
      <c r="AC12" t="s">
        <v>2780</v>
      </c>
      <c r="AD12" t="s">
        <v>2860</v>
      </c>
      <c r="AE12" t="s">
        <v>2909</v>
      </c>
      <c r="AF12" t="s">
        <v>3036</v>
      </c>
      <c r="AG12" t="s">
        <v>3637</v>
      </c>
      <c r="AH12" t="s">
        <v>3710</v>
      </c>
      <c r="AI12" t="s">
        <v>3823</v>
      </c>
      <c r="AJ12" t="s">
        <v>3906</v>
      </c>
      <c r="AK12" t="s">
        <v>4127</v>
      </c>
      <c r="AL12" t="s">
        <v>5775</v>
      </c>
      <c r="AM12" t="s">
        <v>5869</v>
      </c>
      <c r="AN12" t="s">
        <v>5924</v>
      </c>
      <c r="AO12" t="s">
        <v>6339</v>
      </c>
      <c r="AP12" t="s">
        <v>8766</v>
      </c>
      <c r="AQ12" t="s">
        <v>8821</v>
      </c>
      <c r="AR12" t="s">
        <v>9076</v>
      </c>
      <c r="AS12" t="s">
        <v>9077</v>
      </c>
      <c r="AV12" s="3"/>
      <c r="AW12" s="3"/>
      <c r="AX12" s="3"/>
      <c r="AY12" s="3"/>
      <c r="AZ12" s="3"/>
      <c r="BA12" s="3"/>
      <c r="BC12" s="3"/>
      <c r="BD12" s="3"/>
      <c r="BE12" s="3"/>
      <c r="BF12" s="3"/>
      <c r="BG12" s="3"/>
      <c r="BH12" s="3"/>
      <c r="BI12" s="3"/>
      <c r="BJ12" s="3"/>
      <c r="BK12" s="3"/>
      <c r="BL12" s="3"/>
      <c r="BM12" s="3"/>
      <c r="BN12" s="3"/>
      <c r="BP12" s="38"/>
    </row>
    <row r="13" spans="1:87" x14ac:dyDescent="0.2">
      <c r="A13" t="s">
        <v>9</v>
      </c>
      <c r="B13">
        <v>0</v>
      </c>
      <c r="C13">
        <v>0</v>
      </c>
      <c r="D13">
        <v>0</v>
      </c>
      <c r="E13">
        <v>6</v>
      </c>
      <c r="F13">
        <v>0</v>
      </c>
      <c r="G13">
        <v>0</v>
      </c>
      <c r="H13">
        <v>0</v>
      </c>
      <c r="I13">
        <v>0</v>
      </c>
      <c r="J13">
        <v>0</v>
      </c>
      <c r="K13">
        <v>0</v>
      </c>
      <c r="L13">
        <v>1</v>
      </c>
      <c r="M13">
        <v>9</v>
      </c>
      <c r="N13">
        <v>2</v>
      </c>
      <c r="O13">
        <v>0</v>
      </c>
      <c r="P13">
        <v>0</v>
      </c>
      <c r="Q13">
        <v>0</v>
      </c>
      <c r="R13">
        <v>10</v>
      </c>
      <c r="S13">
        <v>0</v>
      </c>
      <c r="T13">
        <v>0</v>
      </c>
      <c r="U13">
        <f>SUM(Table13142627[[#This Row],[ArrayExpress]:[UniProt]])</f>
        <v>28</v>
      </c>
      <c r="V13" s="38">
        <f>Table13142627[[#This Row],[TOTAL]]/$U$6</f>
        <v>7.407407407407407E-2</v>
      </c>
      <c r="X13" t="s">
        <v>9</v>
      </c>
      <c r="Y13" s="3">
        <f>Table13142627[[#This Row],[ArrayExpress]]/B16</f>
        <v>0</v>
      </c>
      <c r="Z13" s="3">
        <f>Table13142627[[#This Row],[BioProject]]/C16</f>
        <v>0</v>
      </c>
      <c r="AA13" s="3">
        <f>Table13142627[[#This Row],[dbGaP]]/D16</f>
        <v>0</v>
      </c>
      <c r="AB13" s="3">
        <f>Table13142627[[#This Row],[ENA]]/E16</f>
        <v>4.4117647058823532E-2</v>
      </c>
      <c r="AC13" s="3">
        <f>Table13142627[[#This Row],[Ensembl]]/F16</f>
        <v>0</v>
      </c>
      <c r="AD13" s="3">
        <f>Table13142627[[#This Row],[GCA]]/G16</f>
        <v>0</v>
      </c>
      <c r="AE13" s="3">
        <f>Table13142627[[#This Row],[Gene Ontology (GO)]]/H16</f>
        <v>0</v>
      </c>
      <c r="AF13" s="3">
        <f>Table13142627[[#This Row],[GEO]]/I16</f>
        <v>0</v>
      </c>
      <c r="AG13" s="3">
        <f>Table13142627[[#This Row],[HPA]]/J16</f>
        <v>0</v>
      </c>
      <c r="AH13" s="3">
        <f>Table13142627[[#This Row],[IGSR/1000 Genomes]]/K16</f>
        <v>0</v>
      </c>
      <c r="AI13" s="3">
        <f>Table13142627[[#This Row],[InterPro]]/L16</f>
        <v>0.33333333333333331</v>
      </c>
      <c r="AJ13" s="3">
        <f>Table13142627[[#This Row],[OMIM]]/M16</f>
        <v>0.5625</v>
      </c>
      <c r="AK13" s="3">
        <f>Table13142627[[#This Row],[PDBe]]/N16</f>
        <v>2.0833333333333332E-2</v>
      </c>
      <c r="AL13" s="3">
        <f>Table13142627[[#This Row],[Pfam]]/O16</f>
        <v>0</v>
      </c>
      <c r="AM13" s="3">
        <f>Table13142627[[#This Row],[PRIDE]]/P16</f>
        <v>0</v>
      </c>
      <c r="AN13" s="3">
        <f>Table13142627[[#This Row],[RefSeq]]/Q16</f>
        <v>0</v>
      </c>
      <c r="AO13" s="3">
        <f>Table13142627[[#This Row],[RefSNP]]/R16</f>
        <v>0.19607843137254902</v>
      </c>
      <c r="AP13" s="3">
        <f>Table13142627[[#This Row],[RRID]]/S16</f>
        <v>0</v>
      </c>
      <c r="AQ13" s="3">
        <f>Table13142627[[#This Row],[UniProt]]/T16</f>
        <v>0</v>
      </c>
      <c r="AR13">
        <f>SUM(Table1314262729[[#This Row],[ArrayExpress]:[UniProt]])</f>
        <v>1.1568627450980393</v>
      </c>
      <c r="AS13" s="38">
        <f>Table1314262729[[#This Row],[TOTAL]]/$U$6</f>
        <v>3.0604834526403155E-3</v>
      </c>
      <c r="AV13" s="3"/>
      <c r="AW13" s="3"/>
      <c r="AX13" s="3"/>
      <c r="AY13" s="3"/>
      <c r="AZ13" s="3"/>
      <c r="BA13" s="3"/>
      <c r="BC13" s="3"/>
      <c r="BD13" s="3"/>
      <c r="BE13" s="3"/>
      <c r="BF13" s="3"/>
      <c r="BG13" s="3"/>
      <c r="BH13" s="3"/>
      <c r="BI13" s="3"/>
      <c r="BJ13" s="3"/>
      <c r="BK13" s="3"/>
      <c r="BL13" s="3"/>
      <c r="BM13" s="3"/>
      <c r="BN13" s="3"/>
      <c r="BP13" s="38"/>
    </row>
    <row r="14" spans="1:87" x14ac:dyDescent="0.2">
      <c r="A14" t="s">
        <v>10</v>
      </c>
      <c r="B14">
        <v>1</v>
      </c>
      <c r="C14">
        <v>7</v>
      </c>
      <c r="D14">
        <v>0</v>
      </c>
      <c r="E14">
        <v>34</v>
      </c>
      <c r="F14">
        <v>0</v>
      </c>
      <c r="G14">
        <v>3</v>
      </c>
      <c r="H14">
        <v>0</v>
      </c>
      <c r="I14">
        <v>12</v>
      </c>
      <c r="J14">
        <v>0</v>
      </c>
      <c r="K14">
        <v>0</v>
      </c>
      <c r="L14">
        <v>0</v>
      </c>
      <c r="M14">
        <v>0</v>
      </c>
      <c r="N14">
        <v>1</v>
      </c>
      <c r="O14">
        <v>0</v>
      </c>
      <c r="P14">
        <v>0</v>
      </c>
      <c r="Q14">
        <v>0</v>
      </c>
      <c r="R14">
        <v>0</v>
      </c>
      <c r="S14">
        <v>0</v>
      </c>
      <c r="T14">
        <v>0</v>
      </c>
      <c r="U14">
        <f>SUM(Table13142627[[#This Row],[ArrayExpress]:[UniProt]])</f>
        <v>58</v>
      </c>
      <c r="V14" s="38">
        <f>Table13142627[[#This Row],[TOTAL]]/$U$6</f>
        <v>0.15343915343915343</v>
      </c>
      <c r="X14" t="s">
        <v>10</v>
      </c>
      <c r="Y14" s="3">
        <f>Table13142627[[#This Row],[ArrayExpress]]/B16</f>
        <v>0.33333333333333331</v>
      </c>
      <c r="Z14" s="3">
        <f>Table13142627[[#This Row],[BioProject]]/C16</f>
        <v>0.63636363636363635</v>
      </c>
      <c r="AA14" s="3">
        <f>Table13142627[[#This Row],[dbGaP]]/D16</f>
        <v>0</v>
      </c>
      <c r="AB14" s="3">
        <f>Table13142627[[#This Row],[ENA]]/E16</f>
        <v>0.25</v>
      </c>
      <c r="AC14" s="3">
        <f>Table13142627[[#This Row],[Ensembl]]/F16</f>
        <v>0</v>
      </c>
      <c r="AD14" s="3">
        <f>Table13142627[[#This Row],[GCA]]/G16</f>
        <v>0.42857142857142855</v>
      </c>
      <c r="AE14" s="3">
        <f>Table13142627[[#This Row],[Gene Ontology (GO)]]/H16</f>
        <v>0</v>
      </c>
      <c r="AF14" s="3">
        <f>Table13142627[[#This Row],[GEO]]/I16</f>
        <v>0.41379310344827586</v>
      </c>
      <c r="AG14" s="3">
        <f>Table13142627[[#This Row],[HPA]]/J16</f>
        <v>0</v>
      </c>
      <c r="AH14" s="3">
        <f>Table13142627[[#This Row],[IGSR/1000 Genomes]]/K16</f>
        <v>0</v>
      </c>
      <c r="AI14" s="3">
        <f>Table13142627[[#This Row],[InterPro]]/L16</f>
        <v>0</v>
      </c>
      <c r="AJ14" s="3">
        <f>Table13142627[[#This Row],[OMIM]]/M16</f>
        <v>0</v>
      </c>
      <c r="AK14" s="3">
        <f>Table13142627[[#This Row],[PDBe]]/N16</f>
        <v>1.0416666666666666E-2</v>
      </c>
      <c r="AL14" s="3">
        <f>Table13142627[[#This Row],[Pfam]]/O16</f>
        <v>0</v>
      </c>
      <c r="AM14" s="3">
        <f>Table13142627[[#This Row],[PRIDE]]/P16</f>
        <v>0</v>
      </c>
      <c r="AN14" s="3">
        <f>Table13142627[[#This Row],[RefSeq]]/Q16</f>
        <v>0</v>
      </c>
      <c r="AO14" s="3">
        <f>Table13142627[[#This Row],[RefSNP]]/R16</f>
        <v>0</v>
      </c>
      <c r="AP14" s="3">
        <f>Table13142627[[#This Row],[RRID]]/S16</f>
        <v>0</v>
      </c>
      <c r="AQ14" s="3">
        <f>Table13142627[[#This Row],[UniProt]]/T16</f>
        <v>0</v>
      </c>
      <c r="AR14">
        <f>SUM(Table1314262729[[#This Row],[ArrayExpress]:[UniProt]])</f>
        <v>2.0724781683833409</v>
      </c>
      <c r="AS14" s="38">
        <f>Table1314262729[[#This Row],[TOTAL]]/$U$6</f>
        <v>5.4827464772046058E-3</v>
      </c>
      <c r="AV14" s="3"/>
      <c r="AW14" s="3"/>
      <c r="AX14" s="3"/>
      <c r="AY14" s="3"/>
      <c r="AZ14" s="3"/>
      <c r="BA14" s="3"/>
      <c r="BC14" s="3"/>
      <c r="BD14" s="3"/>
      <c r="BE14" s="3"/>
      <c r="BF14" s="3"/>
      <c r="BG14" s="3"/>
      <c r="BH14" s="3"/>
      <c r="BI14" s="3"/>
      <c r="BJ14" s="3"/>
      <c r="BK14" s="3"/>
      <c r="BL14" s="3"/>
      <c r="BM14" s="3"/>
      <c r="BN14" s="3"/>
      <c r="BP14" s="38"/>
    </row>
    <row r="15" spans="1:87" x14ac:dyDescent="0.2">
      <c r="A15" t="s">
        <v>11</v>
      </c>
      <c r="B15">
        <v>2</v>
      </c>
      <c r="C15">
        <v>4</v>
      </c>
      <c r="D15">
        <v>1</v>
      </c>
      <c r="E15">
        <v>96</v>
      </c>
      <c r="F15">
        <v>1</v>
      </c>
      <c r="G15">
        <v>4</v>
      </c>
      <c r="H15">
        <v>5</v>
      </c>
      <c r="I15">
        <v>17</v>
      </c>
      <c r="J15">
        <v>2</v>
      </c>
      <c r="K15">
        <v>3</v>
      </c>
      <c r="L15">
        <v>2</v>
      </c>
      <c r="M15">
        <v>7</v>
      </c>
      <c r="N15">
        <v>93</v>
      </c>
      <c r="O15">
        <v>4</v>
      </c>
      <c r="P15">
        <v>1</v>
      </c>
      <c r="Q15">
        <v>5</v>
      </c>
      <c r="R15">
        <v>41</v>
      </c>
      <c r="S15">
        <v>1</v>
      </c>
      <c r="T15">
        <v>3</v>
      </c>
      <c r="U15">
        <f>SUM(Table13142627[[#This Row],[ArrayExpress]:[UniProt]])</f>
        <v>292</v>
      </c>
      <c r="V15" s="38">
        <f>Table13142627[[#This Row],[TOTAL]]/$U$6</f>
        <v>0.77248677248677244</v>
      </c>
      <c r="X15" t="s">
        <v>11</v>
      </c>
      <c r="Y15" s="3">
        <f>Table13142627[[#This Row],[ArrayExpress]]/B16</f>
        <v>0.66666666666666663</v>
      </c>
      <c r="Z15" s="3">
        <f>Table13142627[[#This Row],[BioProject]]/C16</f>
        <v>0.36363636363636365</v>
      </c>
      <c r="AA15" s="3">
        <f>Table13142627[[#This Row],[dbGaP]]/D16</f>
        <v>1</v>
      </c>
      <c r="AB15" s="3">
        <f>Table13142627[[#This Row],[ENA]]/E16</f>
        <v>0.70588235294117652</v>
      </c>
      <c r="AC15" s="3">
        <f>Table13142627[[#This Row],[Ensembl]]/F16</f>
        <v>1</v>
      </c>
      <c r="AD15" s="3">
        <f>Table13142627[[#This Row],[GCA]]/G16</f>
        <v>0.5714285714285714</v>
      </c>
      <c r="AE15" s="3">
        <f>Table13142627[[#This Row],[Gene Ontology (GO)]]/H16</f>
        <v>1</v>
      </c>
      <c r="AF15" s="3">
        <f>Table13142627[[#This Row],[GEO]]/I16</f>
        <v>0.58620689655172409</v>
      </c>
      <c r="AG15" s="3">
        <f>Table13142627[[#This Row],[HPA]]/J16</f>
        <v>1</v>
      </c>
      <c r="AH15" s="3">
        <f>Table13142627[[#This Row],[IGSR/1000 Genomes]]/K16</f>
        <v>1</v>
      </c>
      <c r="AI15" s="3">
        <f>Table13142627[[#This Row],[InterPro]]/L16</f>
        <v>0.66666666666666663</v>
      </c>
      <c r="AJ15" s="3">
        <f>Table13142627[[#This Row],[OMIM]]/M16</f>
        <v>0.4375</v>
      </c>
      <c r="AK15" s="3">
        <f>Table13142627[[#This Row],[PDBe]]/N16</f>
        <v>0.96875</v>
      </c>
      <c r="AL15" s="3">
        <f>Table13142627[[#This Row],[Pfam]]/O16</f>
        <v>1</v>
      </c>
      <c r="AM15" s="3">
        <f>Table13142627[[#This Row],[PRIDE]]/P16</f>
        <v>1</v>
      </c>
      <c r="AN15" s="3">
        <f>Table13142627[[#This Row],[RefSeq]]/Q16</f>
        <v>1</v>
      </c>
      <c r="AO15" s="3">
        <f>Table13142627[[#This Row],[RefSNP]]/R16</f>
        <v>0.80392156862745101</v>
      </c>
      <c r="AP15" s="3">
        <f>Table13142627[[#This Row],[RRID]]/S16</f>
        <v>1</v>
      </c>
      <c r="AQ15" s="3">
        <f>Table13142627[[#This Row],[UniProt]]/T16</f>
        <v>1</v>
      </c>
      <c r="AR15">
        <f>SUM(Table1314262729[[#This Row],[ArrayExpress]:[UniProt]])</f>
        <v>15.77065908651862</v>
      </c>
      <c r="AS15" s="38">
        <f>Table1314262729[[#This Row],[TOTAL]]/$U$6</f>
        <v>4.1721320334705346E-2</v>
      </c>
      <c r="AU15" s="2"/>
      <c r="AV15" s="3"/>
      <c r="AW15" s="3"/>
      <c r="AX15" s="3"/>
      <c r="AY15" s="3"/>
      <c r="AZ15" s="3"/>
      <c r="BA15" s="3"/>
      <c r="BC15" s="3"/>
      <c r="BD15" s="3"/>
      <c r="BE15" s="3"/>
      <c r="BF15" s="3"/>
      <c r="BG15" s="3"/>
      <c r="BH15" s="3"/>
      <c r="BI15" s="3"/>
      <c r="BJ15" s="3"/>
      <c r="BK15" s="3"/>
      <c r="BL15" s="3"/>
      <c r="BM15" s="3"/>
      <c r="BN15" s="3"/>
      <c r="BP15" s="32"/>
    </row>
    <row r="16" spans="1:87" x14ac:dyDescent="0.2">
      <c r="A16" s="2" t="s">
        <v>9076</v>
      </c>
      <c r="B16" s="2">
        <f t="shared" ref="B16:T16" si="3">SUBTOTAL(109,B13:B15)</f>
        <v>3</v>
      </c>
      <c r="C16" s="2">
        <f t="shared" si="3"/>
        <v>11</v>
      </c>
      <c r="D16" s="2">
        <f t="shared" si="3"/>
        <v>1</v>
      </c>
      <c r="E16" s="2">
        <f t="shared" si="3"/>
        <v>136</v>
      </c>
      <c r="F16" s="2">
        <f t="shared" si="3"/>
        <v>1</v>
      </c>
      <c r="G16" s="2">
        <f t="shared" si="3"/>
        <v>7</v>
      </c>
      <c r="H16" s="2">
        <f t="shared" si="3"/>
        <v>5</v>
      </c>
      <c r="I16" s="2">
        <f t="shared" si="3"/>
        <v>29</v>
      </c>
      <c r="J16" s="2">
        <f t="shared" si="3"/>
        <v>2</v>
      </c>
      <c r="K16" s="2">
        <f t="shared" si="3"/>
        <v>3</v>
      </c>
      <c r="L16" s="2">
        <f t="shared" si="3"/>
        <v>3</v>
      </c>
      <c r="M16" s="2">
        <f t="shared" si="3"/>
        <v>16</v>
      </c>
      <c r="N16" s="2">
        <f t="shared" si="3"/>
        <v>96</v>
      </c>
      <c r="O16" s="2">
        <f t="shared" si="3"/>
        <v>4</v>
      </c>
      <c r="P16" s="2">
        <f t="shared" si="3"/>
        <v>1</v>
      </c>
      <c r="Q16" s="2">
        <f t="shared" si="3"/>
        <v>5</v>
      </c>
      <c r="R16" s="2">
        <f t="shared" si="3"/>
        <v>51</v>
      </c>
      <c r="S16" s="2">
        <f t="shared" si="3"/>
        <v>1</v>
      </c>
      <c r="T16" s="2">
        <f t="shared" si="3"/>
        <v>3</v>
      </c>
      <c r="U16">
        <f>SUM(Table13142627[[#This Row],[ArrayExpress]:[UniProt]])</f>
        <v>378</v>
      </c>
      <c r="V16" s="32">
        <f>Table13142627[[#This Row],[TOTAL]]/$U$6</f>
        <v>1</v>
      </c>
      <c r="X16" s="2" t="s">
        <v>9076</v>
      </c>
      <c r="Y16" s="3">
        <f t="shared" ref="Y16:AQ16" si="4">SUBTOTAL(109,Y13:Y15)</f>
        <v>1</v>
      </c>
      <c r="Z16" s="3">
        <f t="shared" si="4"/>
        <v>1</v>
      </c>
      <c r="AA16" s="3">
        <f t="shared" si="4"/>
        <v>1</v>
      </c>
      <c r="AB16" s="3">
        <f t="shared" si="4"/>
        <v>1</v>
      </c>
      <c r="AC16" s="3">
        <f t="shared" si="4"/>
        <v>1</v>
      </c>
      <c r="AD16" s="3">
        <f t="shared" si="4"/>
        <v>1</v>
      </c>
      <c r="AE16" s="3">
        <f t="shared" si="4"/>
        <v>1</v>
      </c>
      <c r="AF16" s="3">
        <f t="shared" si="4"/>
        <v>1</v>
      </c>
      <c r="AG16" s="3">
        <f t="shared" si="4"/>
        <v>1</v>
      </c>
      <c r="AH16" s="3">
        <f t="shared" si="4"/>
        <v>1</v>
      </c>
      <c r="AI16" s="3">
        <f t="shared" si="4"/>
        <v>1</v>
      </c>
      <c r="AJ16" s="3">
        <f t="shared" si="4"/>
        <v>1</v>
      </c>
      <c r="AK16" s="3">
        <f t="shared" si="4"/>
        <v>1</v>
      </c>
      <c r="AL16" s="3">
        <f t="shared" si="4"/>
        <v>1</v>
      </c>
      <c r="AM16" s="3">
        <f t="shared" si="4"/>
        <v>1</v>
      </c>
      <c r="AN16" s="3">
        <f t="shared" si="4"/>
        <v>1</v>
      </c>
      <c r="AO16" s="3">
        <f t="shared" si="4"/>
        <v>1</v>
      </c>
      <c r="AP16" s="3">
        <f t="shared" si="4"/>
        <v>1</v>
      </c>
      <c r="AQ16" s="3">
        <f t="shared" si="4"/>
        <v>1</v>
      </c>
      <c r="AR16">
        <f>SUM(Table1314262729[[#This Row],[ArrayExpress]:[UniProt]])</f>
        <v>19</v>
      </c>
      <c r="AS16" s="32">
        <f>Table1314262729[[#This Row],[TOTAL]]/$U$6</f>
        <v>5.0264550264550262E-2</v>
      </c>
    </row>
    <row r="17" spans="1:21" x14ac:dyDescent="0.2">
      <c r="A17" s="2" t="s">
        <v>9077</v>
      </c>
      <c r="B17" s="3">
        <f t="shared" ref="B17:T17" si="5">B16/$U$6</f>
        <v>7.9365079365079361E-3</v>
      </c>
      <c r="C17" s="3">
        <f t="shared" si="5"/>
        <v>2.9100529100529099E-2</v>
      </c>
      <c r="D17" s="3">
        <f t="shared" si="5"/>
        <v>2.6455026455026454E-3</v>
      </c>
      <c r="E17" s="3">
        <f t="shared" si="5"/>
        <v>0.35978835978835977</v>
      </c>
      <c r="F17" s="3">
        <f t="shared" si="5"/>
        <v>2.6455026455026454E-3</v>
      </c>
      <c r="G17" s="3">
        <f t="shared" si="5"/>
        <v>1.8518518518518517E-2</v>
      </c>
      <c r="H17" s="3">
        <f t="shared" si="5"/>
        <v>1.3227513227513227E-2</v>
      </c>
      <c r="I17" s="3">
        <f t="shared" si="5"/>
        <v>7.6719576719576715E-2</v>
      </c>
      <c r="J17" s="3">
        <f t="shared" si="5"/>
        <v>5.2910052910052907E-3</v>
      </c>
      <c r="K17" s="3">
        <f t="shared" si="5"/>
        <v>7.9365079365079361E-3</v>
      </c>
      <c r="L17" s="3">
        <f t="shared" si="5"/>
        <v>7.9365079365079361E-3</v>
      </c>
      <c r="M17" s="3">
        <f t="shared" si="5"/>
        <v>4.2328042328042326E-2</v>
      </c>
      <c r="N17" s="3">
        <f t="shared" si="5"/>
        <v>0.25396825396825395</v>
      </c>
      <c r="O17" s="3">
        <f t="shared" si="5"/>
        <v>1.0582010582010581E-2</v>
      </c>
      <c r="P17" s="3">
        <f t="shared" si="5"/>
        <v>2.6455026455026454E-3</v>
      </c>
      <c r="Q17" s="3">
        <f t="shared" si="5"/>
        <v>1.3227513227513227E-2</v>
      </c>
      <c r="R17" s="3">
        <f t="shared" si="5"/>
        <v>0.13492063492063491</v>
      </c>
      <c r="S17" s="3">
        <f t="shared" si="5"/>
        <v>2.6455026455026454E-3</v>
      </c>
      <c r="T17" s="3">
        <f t="shared" si="5"/>
        <v>7.9365079365079361E-3</v>
      </c>
      <c r="U17" s="3">
        <f>SUM(Table13142627[[#This Row],[ArrayExpress]:[UniProt]])</f>
        <v>0.99999999999999989</v>
      </c>
    </row>
  </sheetData>
  <mergeCells count="4">
    <mergeCell ref="A11:V11"/>
    <mergeCell ref="A1:V1"/>
    <mergeCell ref="X1:AS1"/>
    <mergeCell ref="X11:AS11"/>
  </mergeCells>
  <pageMargins left="0.7" right="0.7" top="0.75" bottom="0.75" header="0.3" footer="0.3"/>
  <drawing r:id="rId1"/>
  <tableParts count="5">
    <tablePart r:id="rId2"/>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Analysis-class-subtypePostV2</vt:lpstr>
      <vt:lpstr>Analysis-class-sectionPostV2</vt:lpstr>
      <vt:lpstr>Analysis-classPostV2</vt:lpstr>
      <vt:lpstr>postAnalysisV2</vt:lpstr>
      <vt:lpstr>PostAnalysis</vt:lpstr>
      <vt:lpstr>Analysis-sectionPost</vt:lpstr>
      <vt:lpstr>Analysis-classPost</vt:lpstr>
      <vt:lpstr>Analysis-class-sectionPost</vt:lpstr>
      <vt:lpstr>Analysis-SubTypePost</vt:lpstr>
      <vt:lpstr>Analysis validation</vt:lpstr>
      <vt:lpstr>Analysis validation class</vt:lpstr>
      <vt:lpstr>Analysis val class section</vt:lpstr>
      <vt:lpstr>Analysis val class subtype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2019-07-18T16:09:19Z</dcterms:modified>
  <dc:language>en-GB</dc:language>
</cp:coreProperties>
</file>